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线性分析报告" sheetId="1" r:id="rId1"/>
  </sheets>
  <definedNames>
    <definedName name="_xlnm.Print_Area" localSheetId="0">'线性分析报告'!$A$1:$U$50</definedName>
  </definedNames>
  <calcPr fullCalcOnLoad="1"/>
</workbook>
</file>

<file path=xl/sharedStrings.xml><?xml version="1.0" encoding="utf-8"?>
<sst xmlns="http://schemas.openxmlformats.org/spreadsheetml/2006/main" count="70" uniqueCount="54">
  <si>
    <t>制图：张欣   2010.11.28日                                          于宁波吉龙液压件有限公司</t>
  </si>
  <si>
    <r>
      <t>宁波吉龙液压件</t>
    </r>
    <r>
      <rPr>
        <b/>
        <sz val="14"/>
        <rFont val="PMingLiU"/>
        <family val="1"/>
      </rPr>
      <t>有限公司</t>
    </r>
  </si>
  <si>
    <t>JL/QP715-03</t>
  </si>
  <si>
    <t>MSA线性分析报告表</t>
  </si>
  <si>
    <r>
      <t>№</t>
    </r>
    <r>
      <rPr>
        <sz val="12"/>
        <rFont val="PMingLiU"/>
        <family val="1"/>
      </rPr>
      <t>：</t>
    </r>
  </si>
  <si>
    <t>003</t>
  </si>
  <si>
    <t>测量系统名称：</t>
  </si>
  <si>
    <t>附表卡尺</t>
  </si>
  <si>
    <t>编号：</t>
  </si>
  <si>
    <t>作业人：</t>
  </si>
  <si>
    <r>
      <t>产品(</t>
    </r>
    <r>
      <rPr>
        <sz val="10"/>
        <rFont val="Dotum"/>
        <family val="2"/>
      </rPr>
      <t>g=5</t>
    </r>
    <r>
      <rPr>
        <sz val="10"/>
        <rFont val="宋体"/>
        <family val="0"/>
      </rPr>
      <t>)</t>
    </r>
  </si>
  <si>
    <t>产品参数值</t>
  </si>
  <si>
    <r>
      <t>(</t>
    </r>
    <r>
      <rPr>
        <sz val="10"/>
        <rFont val="宋体"/>
        <family val="0"/>
      </rPr>
      <t>基准值</t>
    </r>
    <r>
      <rPr>
        <sz val="10"/>
        <rFont val="Times New Roman"/>
        <family val="1"/>
      </rPr>
      <t>X)</t>
    </r>
  </si>
  <si>
    <t>实测值</t>
  </si>
  <si>
    <t>偏倚y</t>
  </si>
  <si>
    <t>xy</t>
  </si>
  <si>
    <t>x²</t>
  </si>
  <si>
    <t>y²</t>
  </si>
  <si>
    <t>(xi-x)²</t>
  </si>
  <si>
    <r>
      <t>测       量   次   序  (数)</t>
    </r>
    <r>
      <rPr>
        <sz val="12"/>
        <rFont val="宋体"/>
        <family val="0"/>
      </rPr>
      <t xml:space="preserve">  m</t>
    </r>
    <r>
      <rPr>
        <sz val="10"/>
        <rFont val="宋体"/>
        <family val="0"/>
      </rPr>
      <t>=12</t>
    </r>
  </si>
  <si>
    <t>∑x=</t>
  </si>
  <si>
    <t>∑y=</t>
  </si>
  <si>
    <t>1/gm=</t>
  </si>
  <si>
    <t>∑x²=</t>
  </si>
  <si>
    <t>(∑x)²=</t>
  </si>
  <si>
    <t>1/gm(∑x)²</t>
  </si>
  <si>
    <t>∑x∑y/gm</t>
  </si>
  <si>
    <t>分子值=</t>
  </si>
  <si>
    <t>分母值=</t>
  </si>
  <si>
    <t>∑y²=</t>
  </si>
  <si>
    <t>b∑y=</t>
  </si>
  <si>
    <t>(xo-x)²=</t>
  </si>
  <si>
    <t>yi=</t>
  </si>
  <si>
    <t>偏倚平均值</t>
  </si>
  <si>
    <t>∑xy=</t>
  </si>
  <si>
    <t>1/gm+(xo-x)²/∑(xi-x)²=</t>
  </si>
  <si>
    <t>∑(xi-x)²=</t>
  </si>
  <si>
    <t>Xi平均值</t>
  </si>
  <si>
    <t>极差</t>
  </si>
  <si>
    <t>制  表：</t>
  </si>
  <si>
    <t>张  欣</t>
  </si>
  <si>
    <t>X=基准值    Y=偏倚平均值   a=斜率   b=截距（偏倚）</t>
  </si>
  <si>
    <r>
      <t>t</t>
    </r>
    <r>
      <rPr>
        <sz val="8"/>
        <rFont val="Times New Roman"/>
        <family val="1"/>
      </rPr>
      <t>gm</t>
    </r>
    <r>
      <rPr>
        <sz val="12"/>
        <rFont val="Times New Roman"/>
        <family val="1"/>
      </rPr>
      <t>-</t>
    </r>
    <r>
      <rPr>
        <sz val="10"/>
        <rFont val="Times New Roman"/>
        <family val="1"/>
      </rPr>
      <t>2,1-a/2=</t>
    </r>
  </si>
  <si>
    <t>a=0.05</t>
  </si>
  <si>
    <t>m=12</t>
  </si>
  <si>
    <t>g=5</t>
  </si>
  <si>
    <t>=</t>
  </si>
  <si>
    <t>分析结论</t>
  </si>
  <si>
    <r>
      <t xml:space="preserve">1、 </t>
    </r>
    <r>
      <rPr>
        <sz val="12"/>
        <rFont val="宋体"/>
        <family val="0"/>
      </rPr>
      <t>t</t>
    </r>
    <r>
      <rPr>
        <sz val="8"/>
        <rFont val="宋体"/>
        <family val="0"/>
      </rPr>
      <t>a =0.33</t>
    </r>
  </si>
  <si>
    <t>&lt; tgm-2,1-a/2=</t>
  </si>
  <si>
    <t>2、 线性图中的双蓝线，确定了95%置信区间。</t>
  </si>
  <si>
    <t xml:space="preserve">  偏倚红线落入双蓝线之中。满足此二条件，</t>
  </si>
  <si>
    <r>
      <t xml:space="preserve">  可以结论：</t>
    </r>
    <r>
      <rPr>
        <b/>
        <sz val="10"/>
        <color indexed="12"/>
        <rFont val="宋体"/>
        <family val="0"/>
      </rPr>
      <t>该测量系统线性可被接受。</t>
    </r>
  </si>
  <si>
    <t>作业时间：2010.7.5日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</si>
</sst>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.000_ "/>
    <numFmt numFmtId="179" formatCode="0.0000_);[Red]\(0.0000\)"/>
    <numFmt numFmtId="180" formatCode="0.0000000_ "/>
    <numFmt numFmtId="181" formatCode="0_ "/>
  </numFmts>
  <fonts count="56">
    <font>
      <sz val="12"/>
      <name val="宋体"/>
      <family val="0"/>
    </font>
    <font>
      <sz val="10"/>
      <name val="宋体"/>
      <family val="0"/>
    </font>
    <font>
      <b/>
      <sz val="15"/>
      <name val="PMingLiU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9"/>
      <color indexed="10"/>
      <name val="宋体"/>
      <family val="0"/>
    </font>
    <font>
      <sz val="12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4"/>
      <name val="PMingLiU"/>
      <family val="1"/>
    </font>
    <font>
      <sz val="12"/>
      <name val="PMingLiU"/>
      <family val="1"/>
    </font>
    <font>
      <sz val="10"/>
      <name val="Dotum"/>
      <family val="2"/>
    </font>
    <font>
      <sz val="8"/>
      <name val="Times New Roman"/>
      <family val="1"/>
    </font>
    <font>
      <sz val="8"/>
      <name val="宋体"/>
      <family val="0"/>
    </font>
    <font>
      <b/>
      <sz val="10"/>
      <color indexed="12"/>
      <name val="宋体"/>
      <family val="0"/>
    </font>
    <font>
      <sz val="8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2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2" fillId="9" borderId="0" applyNumberFormat="0" applyBorder="0" applyAlignment="0" applyProtection="0"/>
    <xf numFmtId="0" fontId="43" fillId="0" borderId="5" applyNumberFormat="0" applyFill="0" applyAlignment="0" applyProtection="0"/>
    <xf numFmtId="0" fontId="42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176" fontId="4" fillId="0" borderId="15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176" fontId="4" fillId="33" borderId="15" xfId="0" applyNumberFormat="1" applyFont="1" applyFill="1" applyBorder="1" applyAlignment="1">
      <alignment horizontal="center" vertical="top" wrapText="1"/>
    </xf>
    <xf numFmtId="176" fontId="4" fillId="0" borderId="15" xfId="0" applyNumberFormat="1" applyFont="1" applyBorder="1" applyAlignment="1">
      <alignment horizontal="right" vertical="top" wrapText="1"/>
    </xf>
    <xf numFmtId="176" fontId="4" fillId="0" borderId="15" xfId="0" applyNumberFormat="1" applyFont="1" applyBorder="1" applyAlignment="1">
      <alignment vertical="top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77" fontId="4" fillId="0" borderId="22" xfId="0" applyNumberFormat="1" applyFont="1" applyBorder="1" applyAlignment="1">
      <alignment vertical="top" wrapText="1"/>
    </xf>
    <xf numFmtId="177" fontId="4" fillId="0" borderId="21" xfId="0" applyNumberFormat="1" applyFont="1" applyBorder="1" applyAlignment="1">
      <alignment vertical="top" wrapText="1"/>
    </xf>
    <xf numFmtId="177" fontId="4" fillId="0" borderId="15" xfId="0" applyNumberFormat="1" applyFont="1" applyBorder="1" applyAlignment="1">
      <alignment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77" fontId="4" fillId="0" borderId="25" xfId="0" applyNumberFormat="1" applyFont="1" applyBorder="1" applyAlignment="1">
      <alignment vertical="top" wrapText="1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49" fontId="1" fillId="0" borderId="28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9" fontId="8" fillId="0" borderId="29" xfId="0" applyNumberFormat="1" applyFont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177" fontId="9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0" borderId="32" xfId="0" applyFont="1" applyBorder="1" applyAlignment="1">
      <alignment horizontal="center" vertical="top" wrapText="1"/>
    </xf>
    <xf numFmtId="176" fontId="4" fillId="0" borderId="33" xfId="0" applyNumberFormat="1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4" fillId="0" borderId="33" xfId="0" applyNumberFormat="1" applyFont="1" applyBorder="1" applyAlignment="1">
      <alignment horizontal="right" vertical="top" wrapText="1"/>
    </xf>
    <xf numFmtId="177" fontId="4" fillId="0" borderId="33" xfId="0" applyNumberFormat="1" applyFont="1" applyBorder="1" applyAlignment="1">
      <alignment vertical="top" wrapText="1"/>
    </xf>
    <xf numFmtId="177" fontId="4" fillId="0" borderId="34" xfId="0" applyNumberFormat="1" applyFont="1" applyBorder="1" applyAlignment="1">
      <alignment vertical="top" wrapText="1"/>
    </xf>
    <xf numFmtId="177" fontId="4" fillId="0" borderId="35" xfId="0" applyNumberFormat="1" applyFont="1" applyBorder="1" applyAlignment="1">
      <alignment vertical="top" wrapText="1"/>
    </xf>
    <xf numFmtId="0" fontId="4" fillId="34" borderId="27" xfId="0" applyFont="1" applyFill="1" applyBorder="1" applyAlignment="1">
      <alignment horizontal="left" vertical="center"/>
    </xf>
    <xf numFmtId="0" fontId="5" fillId="34" borderId="27" xfId="0" applyFont="1" applyFill="1" applyBorder="1" applyAlignment="1">
      <alignment vertical="center"/>
    </xf>
    <xf numFmtId="0" fontId="5" fillId="34" borderId="36" xfId="0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1" fillId="0" borderId="29" xfId="0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31" xfId="0" applyBorder="1" applyAlignment="1">
      <alignment vertical="center"/>
    </xf>
    <xf numFmtId="176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77" fontId="4" fillId="0" borderId="0" xfId="0" applyNumberFormat="1" applyFont="1" applyBorder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265"/>
          <c:w val="0.92375"/>
          <c:h val="0.572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-1.5</c:v>
                </c:pt>
              </c:numLit>
            </c:minus>
            <c:noEndCap val="0"/>
            <c:spPr>
              <a:ln w="12700">
                <a:solidFill>
                  <a:srgbClr val="FFFFFF"/>
                </a:solidFill>
              </a:ln>
            </c:spPr>
          </c:errBars>
          <c:val>
            <c:numRef>
              <c:f>'线性分析报告'!$C$60:$G$60</c:f>
              <c:numCache>
                <c:ptCount val="5"/>
                <c:pt idx="0">
                  <c:v>0.1955805660995287</c:v>
                </c:pt>
                <c:pt idx="4">
                  <c:v>0.1455805660995291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'线性分析报告'!$C$61:$G$61</c:f>
              <c:numCache/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val>
            <c:numRef>
              <c:f>'线性分析报告'!$C$62:$G$62</c:f>
              <c:numCache>
                <c:ptCount val="5"/>
                <c:pt idx="0">
                  <c:v>-0.23305160812132927</c:v>
                </c:pt>
                <c:pt idx="4">
                  <c:v>-0.28305160812132885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63625915"/>
        <c:axId val="35762324"/>
      </c:lineChart>
      <c:catAx>
        <c:axId val="63625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5762324"/>
        <c:crosses val="autoZero"/>
        <c:auto val="0"/>
        <c:lblOffset val="100"/>
        <c:tickLblSkip val="1"/>
        <c:noMultiLvlLbl val="0"/>
      </c:catAx>
      <c:valAx>
        <c:axId val="357623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36259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chart" Target="/xl/charts/chart1.xml" /><Relationship Id="rId7" Type="http://schemas.openxmlformats.org/officeDocument/2006/relationships/image" Target="../media/image6.png" /><Relationship Id="rId8" Type="http://schemas.openxmlformats.org/officeDocument/2006/relationships/image" Target="../media/image7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0.0975</cdr:x>
      <cdr:y>0.122</cdr:y>
    </cdr:from>
    <cdr:to>
      <cdr:x>0.0975</cdr:x>
      <cdr:y>0.82975</cdr:y>
    </cdr:to>
    <cdr:sp>
      <cdr:nvSpPr>
        <cdr:cNvPr id="1" name="Line 6"/>
        <cdr:cNvSpPr>
          <a:spLocks/>
        </cdr:cNvSpPr>
      </cdr:nvSpPr>
      <cdr:spPr>
        <a:xfrm>
          <a:off x="333375" y="209550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cdr:txBody>
    </cdr:sp>
  </cdr:relSizeAnchor>
  <cdr:relSizeAnchor xmlns:cdr="http://schemas.openxmlformats.org/drawingml/2006/chartDrawing">
    <cdr:from>
      <cdr:x>0.0975</cdr:x>
      <cdr:y>0.484</cdr:y>
    </cdr:from>
    <cdr:to>
      <cdr:x>0.93225</cdr:x>
      <cdr:y>0.484</cdr:y>
    </cdr:to>
    <cdr:sp>
      <cdr:nvSpPr>
        <cdr:cNvPr id="2" name="Line 7"/>
        <cdr:cNvSpPr>
          <a:spLocks/>
        </cdr:cNvSpPr>
      </cdr:nvSpPr>
      <cdr:spPr>
        <a:xfrm>
          <a:off x="333375" y="857250"/>
          <a:ext cx="2924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cdr:txBody>
    </cdr:sp>
  </cdr:relSizeAnchor>
  <cdr:relSizeAnchor xmlns:cdr="http://schemas.openxmlformats.org/drawingml/2006/chartDrawing">
    <cdr:from>
      <cdr:x>0.07825</cdr:x>
      <cdr:y>0.82975</cdr:y>
    </cdr:from>
    <cdr:to>
      <cdr:x>0.95075</cdr:x>
      <cdr:y>0.82975</cdr:y>
    </cdr:to>
    <cdr:sp>
      <cdr:nvSpPr>
        <cdr:cNvPr id="3" name="Line 8"/>
        <cdr:cNvSpPr>
          <a:spLocks/>
        </cdr:cNvSpPr>
      </cdr:nvSpPr>
      <cdr:spPr>
        <a:xfrm flipV="1">
          <a:off x="266700" y="1476375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cdr:txBody>
    </cdr:sp>
  </cdr:relSizeAnchor>
  <cdr:relSizeAnchor xmlns:cdr="http://schemas.openxmlformats.org/drawingml/2006/chartDrawing">
    <cdr:from>
      <cdr:x>0.07825</cdr:x>
      <cdr:y>0.122</cdr:y>
    </cdr:from>
    <cdr:to>
      <cdr:x>0.95075</cdr:x>
      <cdr:y>0.122</cdr:y>
    </cdr:to>
    <cdr:sp>
      <cdr:nvSpPr>
        <cdr:cNvPr id="4" name="Line 9"/>
        <cdr:cNvSpPr>
          <a:spLocks/>
        </cdr:cNvSpPr>
      </cdr:nvSpPr>
      <cdr:spPr>
        <a:xfrm flipV="1">
          <a:off x="266700" y="209550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cdr:txBody>
    </cdr:sp>
  </cdr:relSizeAnchor>
  <cdr:relSizeAnchor xmlns:cdr="http://schemas.openxmlformats.org/drawingml/2006/chartDrawing">
    <cdr:from>
      <cdr:x>0.07825</cdr:x>
      <cdr:y>0.484</cdr:y>
    </cdr:from>
    <cdr:to>
      <cdr:x>0.95075</cdr:x>
      <cdr:y>0.484</cdr:y>
    </cdr:to>
    <cdr:sp>
      <cdr:nvSpPr>
        <cdr:cNvPr id="5" name="Line 10"/>
        <cdr:cNvSpPr>
          <a:spLocks/>
        </cdr:cNvSpPr>
      </cdr:nvSpPr>
      <cdr:spPr>
        <a:xfrm>
          <a:off x="266700" y="857250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27</xdr:row>
      <xdr:rowOff>28575</xdr:rowOff>
    </xdr:from>
    <xdr:to>
      <xdr:col>4</xdr:col>
      <xdr:colOff>247650</xdr:colOff>
      <xdr:row>30</xdr:row>
      <xdr:rowOff>171450</xdr:rowOff>
    </xdr:to>
    <xdr:pic>
      <xdr:nvPicPr>
        <xdr:cNvPr id="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048125"/>
          <a:ext cx="2362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33</xdr:row>
      <xdr:rowOff>28575</xdr:rowOff>
    </xdr:from>
    <xdr:to>
      <xdr:col>2</xdr:col>
      <xdr:colOff>381000</xdr:colOff>
      <xdr:row>35</xdr:row>
      <xdr:rowOff>9525</xdr:rowOff>
    </xdr:to>
    <xdr:pic>
      <xdr:nvPicPr>
        <xdr:cNvPr id="2" name="Picture 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133975"/>
          <a:ext cx="1457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76200</xdr:rowOff>
    </xdr:from>
    <xdr:to>
      <xdr:col>4</xdr:col>
      <xdr:colOff>323850</xdr:colOff>
      <xdr:row>40</xdr:row>
      <xdr:rowOff>0</xdr:rowOff>
    </xdr:to>
    <xdr:pic>
      <xdr:nvPicPr>
        <xdr:cNvPr id="3" name="Picture 1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5724525"/>
          <a:ext cx="2476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619125</xdr:colOff>
      <xdr:row>31</xdr:row>
      <xdr:rowOff>19050</xdr:rowOff>
    </xdr:from>
    <xdr:to>
      <xdr:col>2</xdr:col>
      <xdr:colOff>57150</xdr:colOff>
      <xdr:row>32</xdr:row>
      <xdr:rowOff>0</xdr:rowOff>
    </xdr:to>
    <xdr:sp>
      <xdr:nvSpPr>
        <xdr:cNvPr id="4" name="Line 135"/>
        <xdr:cNvSpPr>
          <a:spLocks/>
        </xdr:cNvSpPr>
      </xdr:nvSpPr>
      <xdr:spPr>
        <a:xfrm flipV="1">
          <a:off x="1123950" y="4762500"/>
          <a:ext cx="85725" cy="161925"/>
        </a:xfrm>
        <a:prstGeom prst="line">
          <a:avLst/>
        </a:prstGeom>
        <a:noFill/>
        <a:ln w="15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5</xdr:col>
      <xdr:colOff>28575</xdr:colOff>
      <xdr:row>27</xdr:row>
      <xdr:rowOff>9525</xdr:rowOff>
    </xdr:from>
    <xdr:to>
      <xdr:col>11</xdr:col>
      <xdr:colOff>476250</xdr:colOff>
      <xdr:row>31</xdr:row>
      <xdr:rowOff>0</xdr:rowOff>
    </xdr:to>
    <xdr:pic>
      <xdr:nvPicPr>
        <xdr:cNvPr id="5" name="Picture 1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95575" y="4029075"/>
          <a:ext cx="3476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33</xdr:row>
      <xdr:rowOff>47625</xdr:rowOff>
    </xdr:from>
    <xdr:to>
      <xdr:col>11</xdr:col>
      <xdr:colOff>485775</xdr:colOff>
      <xdr:row>36</xdr:row>
      <xdr:rowOff>123825</xdr:rowOff>
    </xdr:to>
    <xdr:pic>
      <xdr:nvPicPr>
        <xdr:cNvPr id="6" name="Picture 1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5575" y="5153025"/>
          <a:ext cx="3486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619125</xdr:colOff>
      <xdr:row>40</xdr:row>
      <xdr:rowOff>9525</xdr:rowOff>
    </xdr:from>
    <xdr:to>
      <xdr:col>2</xdr:col>
      <xdr:colOff>76200</xdr:colOff>
      <xdr:row>40</xdr:row>
      <xdr:rowOff>171450</xdr:rowOff>
    </xdr:to>
    <xdr:sp>
      <xdr:nvSpPr>
        <xdr:cNvPr id="7" name="Line 138"/>
        <xdr:cNvSpPr>
          <a:spLocks/>
        </xdr:cNvSpPr>
      </xdr:nvSpPr>
      <xdr:spPr>
        <a:xfrm flipV="1">
          <a:off x="1123950" y="6381750"/>
          <a:ext cx="104775" cy="161925"/>
        </a:xfrm>
        <a:prstGeom prst="line">
          <a:avLst/>
        </a:prstGeom>
        <a:noFill/>
        <a:ln w="15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39</xdr:row>
      <xdr:rowOff>123825</xdr:rowOff>
    </xdr:from>
    <xdr:to>
      <xdr:col>1</xdr:col>
      <xdr:colOff>133350</xdr:colOff>
      <xdr:row>41</xdr:row>
      <xdr:rowOff>0</xdr:rowOff>
    </xdr:to>
    <xdr:sp>
      <xdr:nvSpPr>
        <xdr:cNvPr id="8" name="Line 139"/>
        <xdr:cNvSpPr>
          <a:spLocks/>
        </xdr:cNvSpPr>
      </xdr:nvSpPr>
      <xdr:spPr>
        <a:xfrm flipV="1">
          <a:off x="523875" y="6315075"/>
          <a:ext cx="114300" cy="238125"/>
        </a:xfrm>
        <a:prstGeom prst="line">
          <a:avLst/>
        </a:prstGeom>
        <a:noFill/>
        <a:ln w="15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123825</xdr:colOff>
      <xdr:row>39</xdr:row>
      <xdr:rowOff>123825</xdr:rowOff>
    </xdr:from>
    <xdr:to>
      <xdr:col>2</xdr:col>
      <xdr:colOff>438150</xdr:colOff>
      <xdr:row>39</xdr:row>
      <xdr:rowOff>123825</xdr:rowOff>
    </xdr:to>
    <xdr:sp>
      <xdr:nvSpPr>
        <xdr:cNvPr id="9" name="Line 140"/>
        <xdr:cNvSpPr>
          <a:spLocks/>
        </xdr:cNvSpPr>
      </xdr:nvSpPr>
      <xdr:spPr>
        <a:xfrm>
          <a:off x="628650" y="6315075"/>
          <a:ext cx="962025" cy="0"/>
        </a:xfrm>
        <a:prstGeom prst="line">
          <a:avLst/>
        </a:prstGeom>
        <a:noFill/>
        <a:ln w="15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495300</xdr:colOff>
      <xdr:row>40</xdr:row>
      <xdr:rowOff>133350</xdr:rowOff>
    </xdr:from>
    <xdr:to>
      <xdr:col>1</xdr:col>
      <xdr:colOff>19050</xdr:colOff>
      <xdr:row>41</xdr:row>
      <xdr:rowOff>0</xdr:rowOff>
    </xdr:to>
    <xdr:sp>
      <xdr:nvSpPr>
        <xdr:cNvPr id="10" name="Line 141"/>
        <xdr:cNvSpPr>
          <a:spLocks/>
        </xdr:cNvSpPr>
      </xdr:nvSpPr>
      <xdr:spPr>
        <a:xfrm flipH="1" flipV="1">
          <a:off x="495300" y="6505575"/>
          <a:ext cx="28575" cy="47625"/>
        </a:xfrm>
        <a:prstGeom prst="line">
          <a:avLst/>
        </a:prstGeom>
        <a:noFill/>
        <a:ln w="15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476250</xdr:colOff>
      <xdr:row>31</xdr:row>
      <xdr:rowOff>95250</xdr:rowOff>
    </xdr:from>
    <xdr:to>
      <xdr:col>7</xdr:col>
      <xdr:colOff>47625</xdr:colOff>
      <xdr:row>31</xdr:row>
      <xdr:rowOff>95250</xdr:rowOff>
    </xdr:to>
    <xdr:sp>
      <xdr:nvSpPr>
        <xdr:cNvPr id="11" name="Line 142"/>
        <xdr:cNvSpPr>
          <a:spLocks/>
        </xdr:cNvSpPr>
      </xdr:nvSpPr>
      <xdr:spPr>
        <a:xfrm>
          <a:off x="3648075" y="4838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171450</xdr:rowOff>
    </xdr:from>
    <xdr:to>
      <xdr:col>7</xdr:col>
      <xdr:colOff>76200</xdr:colOff>
      <xdr:row>31</xdr:row>
      <xdr:rowOff>171450</xdr:rowOff>
    </xdr:to>
    <xdr:sp>
      <xdr:nvSpPr>
        <xdr:cNvPr id="12" name="Line 143"/>
        <xdr:cNvSpPr>
          <a:spLocks/>
        </xdr:cNvSpPr>
      </xdr:nvSpPr>
      <xdr:spPr>
        <a:xfrm>
          <a:off x="3752850" y="47339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171450</xdr:rowOff>
    </xdr:from>
    <xdr:to>
      <xdr:col>7</xdr:col>
      <xdr:colOff>123825</xdr:colOff>
      <xdr:row>30</xdr:row>
      <xdr:rowOff>171450</xdr:rowOff>
    </xdr:to>
    <xdr:sp>
      <xdr:nvSpPr>
        <xdr:cNvPr id="13" name="Line 144"/>
        <xdr:cNvSpPr>
          <a:spLocks/>
        </xdr:cNvSpPr>
      </xdr:nvSpPr>
      <xdr:spPr>
        <a:xfrm>
          <a:off x="3752850" y="47339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85725</xdr:colOff>
      <xdr:row>31</xdr:row>
      <xdr:rowOff>171450</xdr:rowOff>
    </xdr:from>
    <xdr:to>
      <xdr:col>7</xdr:col>
      <xdr:colOff>114300</xdr:colOff>
      <xdr:row>31</xdr:row>
      <xdr:rowOff>171450</xdr:rowOff>
    </xdr:to>
    <xdr:sp>
      <xdr:nvSpPr>
        <xdr:cNvPr id="14" name="Line 145"/>
        <xdr:cNvSpPr>
          <a:spLocks/>
        </xdr:cNvSpPr>
      </xdr:nvSpPr>
      <xdr:spPr>
        <a:xfrm>
          <a:off x="3762375" y="49149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485775</xdr:colOff>
      <xdr:row>31</xdr:row>
      <xdr:rowOff>47625</xdr:rowOff>
    </xdr:from>
    <xdr:to>
      <xdr:col>8</xdr:col>
      <xdr:colOff>38100</xdr:colOff>
      <xdr:row>31</xdr:row>
      <xdr:rowOff>142875</xdr:rowOff>
    </xdr:to>
    <xdr:sp>
      <xdr:nvSpPr>
        <xdr:cNvPr id="15" name="Line 146"/>
        <xdr:cNvSpPr>
          <a:spLocks/>
        </xdr:cNvSpPr>
      </xdr:nvSpPr>
      <xdr:spPr>
        <a:xfrm flipV="1">
          <a:off x="4162425" y="4791075"/>
          <a:ext cx="571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476250</xdr:colOff>
      <xdr:row>31</xdr:row>
      <xdr:rowOff>47625</xdr:rowOff>
    </xdr:from>
    <xdr:to>
      <xdr:col>8</xdr:col>
      <xdr:colOff>47625</xdr:colOff>
      <xdr:row>31</xdr:row>
      <xdr:rowOff>142875</xdr:rowOff>
    </xdr:to>
    <xdr:sp>
      <xdr:nvSpPr>
        <xdr:cNvPr id="16" name="Line 147"/>
        <xdr:cNvSpPr>
          <a:spLocks/>
        </xdr:cNvSpPr>
      </xdr:nvSpPr>
      <xdr:spPr>
        <a:xfrm>
          <a:off x="4152900" y="4791075"/>
          <a:ext cx="762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466725</xdr:colOff>
      <xdr:row>31</xdr:row>
      <xdr:rowOff>57150</xdr:rowOff>
    </xdr:from>
    <xdr:to>
      <xdr:col>9</xdr:col>
      <xdr:colOff>38100</xdr:colOff>
      <xdr:row>31</xdr:row>
      <xdr:rowOff>161925</xdr:rowOff>
    </xdr:to>
    <xdr:sp>
      <xdr:nvSpPr>
        <xdr:cNvPr id="17" name="Line 148"/>
        <xdr:cNvSpPr>
          <a:spLocks/>
        </xdr:cNvSpPr>
      </xdr:nvSpPr>
      <xdr:spPr>
        <a:xfrm flipV="1">
          <a:off x="4648200" y="4800600"/>
          <a:ext cx="762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457200</xdr:colOff>
      <xdr:row>31</xdr:row>
      <xdr:rowOff>57150</xdr:rowOff>
    </xdr:from>
    <xdr:to>
      <xdr:col>9</xdr:col>
      <xdr:colOff>38100</xdr:colOff>
      <xdr:row>31</xdr:row>
      <xdr:rowOff>161925</xdr:rowOff>
    </xdr:to>
    <xdr:sp>
      <xdr:nvSpPr>
        <xdr:cNvPr id="18" name="Line 149"/>
        <xdr:cNvSpPr>
          <a:spLocks/>
        </xdr:cNvSpPr>
      </xdr:nvSpPr>
      <xdr:spPr>
        <a:xfrm>
          <a:off x="4638675" y="4800600"/>
          <a:ext cx="85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47625</xdr:colOff>
      <xdr:row>31</xdr:row>
      <xdr:rowOff>9525</xdr:rowOff>
    </xdr:from>
    <xdr:to>
      <xdr:col>10</xdr:col>
      <xdr:colOff>47625</xdr:colOff>
      <xdr:row>31</xdr:row>
      <xdr:rowOff>171450</xdr:rowOff>
    </xdr:to>
    <xdr:sp>
      <xdr:nvSpPr>
        <xdr:cNvPr id="19" name="Line 150"/>
        <xdr:cNvSpPr>
          <a:spLocks/>
        </xdr:cNvSpPr>
      </xdr:nvSpPr>
      <xdr:spPr>
        <a:xfrm>
          <a:off x="5238750" y="4752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19050</xdr:colOff>
      <xdr:row>31</xdr:row>
      <xdr:rowOff>9525</xdr:rowOff>
    </xdr:from>
    <xdr:to>
      <xdr:col>10</xdr:col>
      <xdr:colOff>47625</xdr:colOff>
      <xdr:row>31</xdr:row>
      <xdr:rowOff>9525</xdr:rowOff>
    </xdr:to>
    <xdr:sp>
      <xdr:nvSpPr>
        <xdr:cNvPr id="20" name="Line 151"/>
        <xdr:cNvSpPr>
          <a:spLocks/>
        </xdr:cNvSpPr>
      </xdr:nvSpPr>
      <xdr:spPr>
        <a:xfrm flipH="1">
          <a:off x="5210175" y="47529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19050</xdr:colOff>
      <xdr:row>32</xdr:row>
      <xdr:rowOff>9525</xdr:rowOff>
    </xdr:from>
    <xdr:to>
      <xdr:col>10</xdr:col>
      <xdr:colOff>47625</xdr:colOff>
      <xdr:row>32</xdr:row>
      <xdr:rowOff>9525</xdr:rowOff>
    </xdr:to>
    <xdr:sp>
      <xdr:nvSpPr>
        <xdr:cNvPr id="21" name="Line 152"/>
        <xdr:cNvSpPr>
          <a:spLocks/>
        </xdr:cNvSpPr>
      </xdr:nvSpPr>
      <xdr:spPr>
        <a:xfrm flipH="1">
          <a:off x="5210175" y="49339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476250</xdr:colOff>
      <xdr:row>37</xdr:row>
      <xdr:rowOff>95250</xdr:rowOff>
    </xdr:from>
    <xdr:to>
      <xdr:col>7</xdr:col>
      <xdr:colOff>47625</xdr:colOff>
      <xdr:row>37</xdr:row>
      <xdr:rowOff>95250</xdr:rowOff>
    </xdr:to>
    <xdr:sp>
      <xdr:nvSpPr>
        <xdr:cNvPr id="22" name="Line 153"/>
        <xdr:cNvSpPr>
          <a:spLocks/>
        </xdr:cNvSpPr>
      </xdr:nvSpPr>
      <xdr:spPr>
        <a:xfrm>
          <a:off x="3648075" y="59245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76200</xdr:colOff>
      <xdr:row>36</xdr:row>
      <xdr:rowOff>171450</xdr:rowOff>
    </xdr:from>
    <xdr:to>
      <xdr:col>7</xdr:col>
      <xdr:colOff>76200</xdr:colOff>
      <xdr:row>37</xdr:row>
      <xdr:rowOff>171450</xdr:rowOff>
    </xdr:to>
    <xdr:sp>
      <xdr:nvSpPr>
        <xdr:cNvPr id="23" name="Line 154"/>
        <xdr:cNvSpPr>
          <a:spLocks/>
        </xdr:cNvSpPr>
      </xdr:nvSpPr>
      <xdr:spPr>
        <a:xfrm>
          <a:off x="3752850" y="5819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85725</xdr:colOff>
      <xdr:row>37</xdr:row>
      <xdr:rowOff>171450</xdr:rowOff>
    </xdr:from>
    <xdr:to>
      <xdr:col>7</xdr:col>
      <xdr:colOff>114300</xdr:colOff>
      <xdr:row>37</xdr:row>
      <xdr:rowOff>171450</xdr:rowOff>
    </xdr:to>
    <xdr:sp>
      <xdr:nvSpPr>
        <xdr:cNvPr id="24" name="Line 155"/>
        <xdr:cNvSpPr>
          <a:spLocks/>
        </xdr:cNvSpPr>
      </xdr:nvSpPr>
      <xdr:spPr>
        <a:xfrm>
          <a:off x="3762375" y="60007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485775</xdr:colOff>
      <xdr:row>37</xdr:row>
      <xdr:rowOff>47625</xdr:rowOff>
    </xdr:from>
    <xdr:to>
      <xdr:col>8</xdr:col>
      <xdr:colOff>38100</xdr:colOff>
      <xdr:row>37</xdr:row>
      <xdr:rowOff>142875</xdr:rowOff>
    </xdr:to>
    <xdr:sp>
      <xdr:nvSpPr>
        <xdr:cNvPr id="25" name="Line 156"/>
        <xdr:cNvSpPr>
          <a:spLocks/>
        </xdr:cNvSpPr>
      </xdr:nvSpPr>
      <xdr:spPr>
        <a:xfrm flipV="1">
          <a:off x="4162425" y="5876925"/>
          <a:ext cx="571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476250</xdr:colOff>
      <xdr:row>37</xdr:row>
      <xdr:rowOff>47625</xdr:rowOff>
    </xdr:from>
    <xdr:to>
      <xdr:col>8</xdr:col>
      <xdr:colOff>47625</xdr:colOff>
      <xdr:row>37</xdr:row>
      <xdr:rowOff>142875</xdr:rowOff>
    </xdr:to>
    <xdr:sp>
      <xdr:nvSpPr>
        <xdr:cNvPr id="26" name="Line 157"/>
        <xdr:cNvSpPr>
          <a:spLocks/>
        </xdr:cNvSpPr>
      </xdr:nvSpPr>
      <xdr:spPr>
        <a:xfrm>
          <a:off x="4152900" y="5876925"/>
          <a:ext cx="762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466725</xdr:colOff>
      <xdr:row>37</xdr:row>
      <xdr:rowOff>57150</xdr:rowOff>
    </xdr:from>
    <xdr:to>
      <xdr:col>9</xdr:col>
      <xdr:colOff>38100</xdr:colOff>
      <xdr:row>37</xdr:row>
      <xdr:rowOff>161925</xdr:rowOff>
    </xdr:to>
    <xdr:sp>
      <xdr:nvSpPr>
        <xdr:cNvPr id="27" name="Line 158"/>
        <xdr:cNvSpPr>
          <a:spLocks/>
        </xdr:cNvSpPr>
      </xdr:nvSpPr>
      <xdr:spPr>
        <a:xfrm flipV="1">
          <a:off x="4648200" y="5886450"/>
          <a:ext cx="762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457200</xdr:colOff>
      <xdr:row>37</xdr:row>
      <xdr:rowOff>57150</xdr:rowOff>
    </xdr:from>
    <xdr:to>
      <xdr:col>9</xdr:col>
      <xdr:colOff>38100</xdr:colOff>
      <xdr:row>37</xdr:row>
      <xdr:rowOff>161925</xdr:rowOff>
    </xdr:to>
    <xdr:sp>
      <xdr:nvSpPr>
        <xdr:cNvPr id="28" name="Line 159"/>
        <xdr:cNvSpPr>
          <a:spLocks/>
        </xdr:cNvSpPr>
      </xdr:nvSpPr>
      <xdr:spPr>
        <a:xfrm>
          <a:off x="4638675" y="5886450"/>
          <a:ext cx="85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76200</xdr:colOff>
      <xdr:row>36</xdr:row>
      <xdr:rowOff>161925</xdr:rowOff>
    </xdr:from>
    <xdr:to>
      <xdr:col>7</xdr:col>
      <xdr:colOff>114300</xdr:colOff>
      <xdr:row>36</xdr:row>
      <xdr:rowOff>161925</xdr:rowOff>
    </xdr:to>
    <xdr:sp>
      <xdr:nvSpPr>
        <xdr:cNvPr id="29" name="Line 160"/>
        <xdr:cNvSpPr>
          <a:spLocks/>
        </xdr:cNvSpPr>
      </xdr:nvSpPr>
      <xdr:spPr>
        <a:xfrm>
          <a:off x="3752850" y="58102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47625</xdr:colOff>
      <xdr:row>36</xdr:row>
      <xdr:rowOff>161925</xdr:rowOff>
    </xdr:from>
    <xdr:to>
      <xdr:col>10</xdr:col>
      <xdr:colOff>47625</xdr:colOff>
      <xdr:row>38</xdr:row>
      <xdr:rowOff>28575</xdr:rowOff>
    </xdr:to>
    <xdr:sp>
      <xdr:nvSpPr>
        <xdr:cNvPr id="30" name="Line 161"/>
        <xdr:cNvSpPr>
          <a:spLocks/>
        </xdr:cNvSpPr>
      </xdr:nvSpPr>
      <xdr:spPr>
        <a:xfrm>
          <a:off x="5238750" y="58102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19050</xdr:colOff>
      <xdr:row>36</xdr:row>
      <xdr:rowOff>161925</xdr:rowOff>
    </xdr:from>
    <xdr:to>
      <xdr:col>10</xdr:col>
      <xdr:colOff>47625</xdr:colOff>
      <xdr:row>36</xdr:row>
      <xdr:rowOff>161925</xdr:rowOff>
    </xdr:to>
    <xdr:sp>
      <xdr:nvSpPr>
        <xdr:cNvPr id="31" name="Line 162"/>
        <xdr:cNvSpPr>
          <a:spLocks/>
        </xdr:cNvSpPr>
      </xdr:nvSpPr>
      <xdr:spPr>
        <a:xfrm flipH="1">
          <a:off x="5210175" y="58102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19050</xdr:colOff>
      <xdr:row>38</xdr:row>
      <xdr:rowOff>28575</xdr:rowOff>
    </xdr:from>
    <xdr:to>
      <xdr:col>10</xdr:col>
      <xdr:colOff>47625</xdr:colOff>
      <xdr:row>38</xdr:row>
      <xdr:rowOff>28575</xdr:rowOff>
    </xdr:to>
    <xdr:sp>
      <xdr:nvSpPr>
        <xdr:cNvPr id="32" name="Line 163"/>
        <xdr:cNvSpPr>
          <a:spLocks/>
        </xdr:cNvSpPr>
      </xdr:nvSpPr>
      <xdr:spPr>
        <a:xfrm flipH="1">
          <a:off x="5210175" y="60388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66675</xdr:rowOff>
    </xdr:from>
    <xdr:to>
      <xdr:col>7</xdr:col>
      <xdr:colOff>9525</xdr:colOff>
      <xdr:row>37</xdr:row>
      <xdr:rowOff>133350</xdr:rowOff>
    </xdr:to>
    <xdr:sp>
      <xdr:nvSpPr>
        <xdr:cNvPr id="33" name="Line 164"/>
        <xdr:cNvSpPr>
          <a:spLocks/>
        </xdr:cNvSpPr>
      </xdr:nvSpPr>
      <xdr:spPr>
        <a:xfrm>
          <a:off x="3686175" y="58959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9525</xdr:colOff>
      <xdr:row>39</xdr:row>
      <xdr:rowOff>9525</xdr:rowOff>
    </xdr:from>
    <xdr:to>
      <xdr:col>11</xdr:col>
      <xdr:colOff>485775</xdr:colOff>
      <xdr:row>48</xdr:row>
      <xdr:rowOff>161925</xdr:rowOff>
    </xdr:to>
    <xdr:graphicFrame>
      <xdr:nvGraphicFramePr>
        <xdr:cNvPr id="34" name="Chart 165"/>
        <xdr:cNvGraphicFramePr/>
      </xdr:nvGraphicFramePr>
      <xdr:xfrm>
        <a:off x="2676525" y="6200775"/>
        <a:ext cx="3505200" cy="1781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133350</xdr:colOff>
      <xdr:row>43</xdr:row>
      <xdr:rowOff>57150</xdr:rowOff>
    </xdr:from>
    <xdr:to>
      <xdr:col>5</xdr:col>
      <xdr:colOff>285750</xdr:colOff>
      <xdr:row>44</xdr:row>
      <xdr:rowOff>66675</xdr:rowOff>
    </xdr:to>
    <xdr:sp>
      <xdr:nvSpPr>
        <xdr:cNvPr id="35" name="TextBox 166"/>
        <xdr:cNvSpPr txBox="1">
          <a:spLocks noChangeArrowheads="1"/>
        </xdr:cNvSpPr>
      </xdr:nvSpPr>
      <xdr:spPr>
        <a:xfrm>
          <a:off x="2800350" y="69723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0</a:t>
          </a:r>
        </a:p>
      </xdr:txBody>
    </xdr:sp>
    <xdr:clientData/>
  </xdr:twoCellAnchor>
  <xdr:twoCellAnchor>
    <xdr:from>
      <xdr:col>5</xdr:col>
      <xdr:colOff>85725</xdr:colOff>
      <xdr:row>46</xdr:row>
      <xdr:rowOff>142875</xdr:rowOff>
    </xdr:from>
    <xdr:to>
      <xdr:col>5</xdr:col>
      <xdr:colOff>285750</xdr:colOff>
      <xdr:row>47</xdr:row>
      <xdr:rowOff>152400</xdr:rowOff>
    </xdr:to>
    <xdr:sp>
      <xdr:nvSpPr>
        <xdr:cNvPr id="36" name="TextBox 167"/>
        <xdr:cNvSpPr txBox="1">
          <a:spLocks noChangeArrowheads="1"/>
        </xdr:cNvSpPr>
      </xdr:nvSpPr>
      <xdr:spPr>
        <a:xfrm>
          <a:off x="2752725" y="760095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-1</a:t>
          </a:r>
        </a:p>
      </xdr:txBody>
    </xdr:sp>
    <xdr:clientData/>
  </xdr:twoCellAnchor>
  <xdr:twoCellAnchor>
    <xdr:from>
      <xdr:col>5</xdr:col>
      <xdr:colOff>123825</xdr:colOff>
      <xdr:row>39</xdr:row>
      <xdr:rowOff>161925</xdr:rowOff>
    </xdr:from>
    <xdr:to>
      <xdr:col>5</xdr:col>
      <xdr:colOff>276225</xdr:colOff>
      <xdr:row>40</xdr:row>
      <xdr:rowOff>171450</xdr:rowOff>
    </xdr:to>
    <xdr:sp>
      <xdr:nvSpPr>
        <xdr:cNvPr id="37" name="TextBox 168"/>
        <xdr:cNvSpPr txBox="1">
          <a:spLocks noChangeArrowheads="1"/>
        </xdr:cNvSpPr>
      </xdr:nvSpPr>
      <xdr:spPr>
        <a:xfrm>
          <a:off x="2790825" y="63531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</a:t>
          </a:r>
        </a:p>
      </xdr:txBody>
    </xdr:sp>
    <xdr:clientData/>
  </xdr:twoCellAnchor>
  <xdr:twoCellAnchor>
    <xdr:from>
      <xdr:col>5</xdr:col>
      <xdr:colOff>438150</xdr:colOff>
      <xdr:row>47</xdr:row>
      <xdr:rowOff>85725</xdr:rowOff>
    </xdr:from>
    <xdr:to>
      <xdr:col>6</xdr:col>
      <xdr:colOff>133350</xdr:colOff>
      <xdr:row>48</xdr:row>
      <xdr:rowOff>95250</xdr:rowOff>
    </xdr:to>
    <xdr:sp>
      <xdr:nvSpPr>
        <xdr:cNvPr id="38" name="TextBox 169"/>
        <xdr:cNvSpPr txBox="1">
          <a:spLocks noChangeArrowheads="1"/>
        </xdr:cNvSpPr>
      </xdr:nvSpPr>
      <xdr:spPr>
        <a:xfrm>
          <a:off x="3105150" y="77247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2</a:t>
          </a:r>
        </a:p>
      </xdr:txBody>
    </xdr:sp>
    <xdr:clientData/>
  </xdr:twoCellAnchor>
  <xdr:twoCellAnchor>
    <xdr:from>
      <xdr:col>7</xdr:col>
      <xdr:colOff>76200</xdr:colOff>
      <xdr:row>47</xdr:row>
      <xdr:rowOff>85725</xdr:rowOff>
    </xdr:from>
    <xdr:to>
      <xdr:col>7</xdr:col>
      <xdr:colOff>276225</xdr:colOff>
      <xdr:row>48</xdr:row>
      <xdr:rowOff>95250</xdr:rowOff>
    </xdr:to>
    <xdr:sp>
      <xdr:nvSpPr>
        <xdr:cNvPr id="39" name="TextBox 170"/>
        <xdr:cNvSpPr txBox="1">
          <a:spLocks noChangeArrowheads="1"/>
        </xdr:cNvSpPr>
      </xdr:nvSpPr>
      <xdr:spPr>
        <a:xfrm>
          <a:off x="3752850" y="77247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5</a:t>
          </a:r>
        </a:p>
      </xdr:txBody>
    </xdr:sp>
    <xdr:clientData/>
  </xdr:twoCellAnchor>
  <xdr:twoCellAnchor>
    <xdr:from>
      <xdr:col>8</xdr:col>
      <xdr:colOff>228600</xdr:colOff>
      <xdr:row>47</xdr:row>
      <xdr:rowOff>76200</xdr:rowOff>
    </xdr:from>
    <xdr:to>
      <xdr:col>8</xdr:col>
      <xdr:colOff>428625</xdr:colOff>
      <xdr:row>48</xdr:row>
      <xdr:rowOff>85725</xdr:rowOff>
    </xdr:to>
    <xdr:sp>
      <xdr:nvSpPr>
        <xdr:cNvPr id="40" name="TextBox 171"/>
        <xdr:cNvSpPr txBox="1">
          <a:spLocks noChangeArrowheads="1"/>
        </xdr:cNvSpPr>
      </xdr:nvSpPr>
      <xdr:spPr>
        <a:xfrm>
          <a:off x="4410075" y="771525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</a:p>
      </xdr:txBody>
    </xdr:sp>
    <xdr:clientData/>
  </xdr:twoCellAnchor>
  <xdr:twoCellAnchor>
    <xdr:from>
      <xdr:col>10</xdr:col>
      <xdr:colOff>466725</xdr:colOff>
      <xdr:row>47</xdr:row>
      <xdr:rowOff>76200</xdr:rowOff>
    </xdr:from>
    <xdr:to>
      <xdr:col>11</xdr:col>
      <xdr:colOff>161925</xdr:colOff>
      <xdr:row>48</xdr:row>
      <xdr:rowOff>85725</xdr:rowOff>
    </xdr:to>
    <xdr:sp>
      <xdr:nvSpPr>
        <xdr:cNvPr id="41" name="TextBox 172"/>
        <xdr:cNvSpPr txBox="1">
          <a:spLocks noChangeArrowheads="1"/>
        </xdr:cNvSpPr>
      </xdr:nvSpPr>
      <xdr:spPr>
        <a:xfrm>
          <a:off x="5657850" y="771525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14</a:t>
          </a:r>
        </a:p>
      </xdr:txBody>
    </xdr:sp>
    <xdr:clientData/>
  </xdr:twoCellAnchor>
  <xdr:twoCellAnchor>
    <xdr:from>
      <xdr:col>7</xdr:col>
      <xdr:colOff>352425</xdr:colOff>
      <xdr:row>39</xdr:row>
      <xdr:rowOff>66675</xdr:rowOff>
    </xdr:from>
    <xdr:to>
      <xdr:col>8</xdr:col>
      <xdr:colOff>485775</xdr:colOff>
      <xdr:row>40</xdr:row>
      <xdr:rowOff>95250</xdr:rowOff>
    </xdr:to>
    <xdr:sp>
      <xdr:nvSpPr>
        <xdr:cNvPr id="42" name="TextBox 173"/>
        <xdr:cNvSpPr txBox="1">
          <a:spLocks noChangeArrowheads="1"/>
        </xdr:cNvSpPr>
      </xdr:nvSpPr>
      <xdr:spPr>
        <a:xfrm>
          <a:off x="4029075" y="6257925"/>
          <a:ext cx="638175" cy="2095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线性图</a:t>
          </a:r>
        </a:p>
      </xdr:txBody>
    </xdr:sp>
    <xdr:clientData/>
  </xdr:twoCellAnchor>
  <xdr:twoCellAnchor>
    <xdr:from>
      <xdr:col>5</xdr:col>
      <xdr:colOff>352425</xdr:colOff>
      <xdr:row>42</xdr:row>
      <xdr:rowOff>28575</xdr:rowOff>
    </xdr:from>
    <xdr:to>
      <xdr:col>11</xdr:col>
      <xdr:colOff>304800</xdr:colOff>
      <xdr:row>42</xdr:row>
      <xdr:rowOff>28575</xdr:rowOff>
    </xdr:to>
    <xdr:sp>
      <xdr:nvSpPr>
        <xdr:cNvPr id="43" name="Line 174"/>
        <xdr:cNvSpPr>
          <a:spLocks/>
        </xdr:cNvSpPr>
      </xdr:nvSpPr>
      <xdr:spPr>
        <a:xfrm>
          <a:off x="3019425" y="676275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76200</xdr:colOff>
      <xdr:row>41</xdr:row>
      <xdr:rowOff>123825</xdr:rowOff>
    </xdr:from>
    <xdr:to>
      <xdr:col>5</xdr:col>
      <xdr:colOff>295275</xdr:colOff>
      <xdr:row>42</xdr:row>
      <xdr:rowOff>133350</xdr:rowOff>
    </xdr:to>
    <xdr:sp>
      <xdr:nvSpPr>
        <xdr:cNvPr id="44" name="TextBox 175"/>
        <xdr:cNvSpPr txBox="1">
          <a:spLocks noChangeArrowheads="1"/>
        </xdr:cNvSpPr>
      </xdr:nvSpPr>
      <xdr:spPr>
        <a:xfrm>
          <a:off x="2743200" y="6677025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0.5</a:t>
          </a:r>
        </a:p>
      </xdr:txBody>
    </xdr:sp>
    <xdr:clientData/>
  </xdr:twoCellAnchor>
  <xdr:twoCellAnchor>
    <xdr:from>
      <xdr:col>5</xdr:col>
      <xdr:colOff>352425</xdr:colOff>
      <xdr:row>45</xdr:row>
      <xdr:rowOff>123825</xdr:rowOff>
    </xdr:from>
    <xdr:to>
      <xdr:col>11</xdr:col>
      <xdr:colOff>304800</xdr:colOff>
      <xdr:row>45</xdr:row>
      <xdr:rowOff>123825</xdr:rowOff>
    </xdr:to>
    <xdr:sp>
      <xdr:nvSpPr>
        <xdr:cNvPr id="45" name="Line 176"/>
        <xdr:cNvSpPr>
          <a:spLocks/>
        </xdr:cNvSpPr>
      </xdr:nvSpPr>
      <xdr:spPr>
        <a:xfrm>
          <a:off x="3019425" y="7400925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466725</xdr:colOff>
      <xdr:row>46</xdr:row>
      <xdr:rowOff>28575</xdr:rowOff>
    </xdr:from>
    <xdr:to>
      <xdr:col>11</xdr:col>
      <xdr:colOff>142875</xdr:colOff>
      <xdr:row>47</xdr:row>
      <xdr:rowOff>47625</xdr:rowOff>
    </xdr:to>
    <xdr:sp>
      <xdr:nvSpPr>
        <xdr:cNvPr id="46" name="TextBox 177"/>
        <xdr:cNvSpPr txBox="1">
          <a:spLocks noChangeArrowheads="1"/>
        </xdr:cNvSpPr>
      </xdr:nvSpPr>
      <xdr:spPr>
        <a:xfrm>
          <a:off x="3133725" y="7486650"/>
          <a:ext cx="2705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800080"/>
              </a:solidFill>
              <a:latin typeface="宋体"/>
              <a:ea typeface="宋体"/>
              <a:cs typeface="宋体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双蓝线根据计算出的高值与低值自动画出。</a:t>
          </a:r>
        </a:p>
      </xdr:txBody>
    </xdr:sp>
    <xdr:clientData/>
  </xdr:twoCellAnchor>
  <xdr:twoCellAnchor>
    <xdr:from>
      <xdr:col>5</xdr:col>
      <xdr:colOff>57150</xdr:colOff>
      <xdr:row>45</xdr:row>
      <xdr:rowOff>38100</xdr:rowOff>
    </xdr:from>
    <xdr:to>
      <xdr:col>5</xdr:col>
      <xdr:colOff>352425</xdr:colOff>
      <xdr:row>46</xdr:row>
      <xdr:rowOff>47625</xdr:rowOff>
    </xdr:to>
    <xdr:sp>
      <xdr:nvSpPr>
        <xdr:cNvPr id="47" name="TextBox 178"/>
        <xdr:cNvSpPr txBox="1">
          <a:spLocks noChangeArrowheads="1"/>
        </xdr:cNvSpPr>
      </xdr:nvSpPr>
      <xdr:spPr>
        <a:xfrm>
          <a:off x="2724150" y="7315200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-0.5</a:t>
          </a:r>
        </a:p>
      </xdr:txBody>
    </xdr:sp>
    <xdr:clientData/>
  </xdr:twoCellAnchor>
  <xdr:twoCellAnchor>
    <xdr:from>
      <xdr:col>42</xdr:col>
      <xdr:colOff>0</xdr:colOff>
      <xdr:row>8</xdr:row>
      <xdr:rowOff>0</xdr:rowOff>
    </xdr:from>
    <xdr:to>
      <xdr:col>43</xdr:col>
      <xdr:colOff>0</xdr:colOff>
      <xdr:row>9</xdr:row>
      <xdr:rowOff>0</xdr:rowOff>
    </xdr:to>
    <xdr:sp>
      <xdr:nvSpPr>
        <xdr:cNvPr id="48" name="Rectangle 179"/>
        <xdr:cNvSpPr>
          <a:spLocks/>
        </xdr:cNvSpPr>
      </xdr:nvSpPr>
      <xdr:spPr>
        <a:xfrm>
          <a:off x="15601950" y="1066800"/>
          <a:ext cx="6858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19</xdr:col>
      <xdr:colOff>333375</xdr:colOff>
      <xdr:row>8</xdr:row>
      <xdr:rowOff>47625</xdr:rowOff>
    </xdr:from>
    <xdr:to>
      <xdr:col>19</xdr:col>
      <xdr:colOff>400050</xdr:colOff>
      <xdr:row>8</xdr:row>
      <xdr:rowOff>47625</xdr:rowOff>
    </xdr:to>
    <xdr:sp>
      <xdr:nvSpPr>
        <xdr:cNvPr id="49" name="Line 180"/>
        <xdr:cNvSpPr>
          <a:spLocks/>
        </xdr:cNvSpPr>
      </xdr:nvSpPr>
      <xdr:spPr>
        <a:xfrm>
          <a:off x="6200775" y="111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41</xdr:row>
      <xdr:rowOff>161925</xdr:rowOff>
    </xdr:from>
    <xdr:to>
      <xdr:col>3</xdr:col>
      <xdr:colOff>342900</xdr:colOff>
      <xdr:row>44</xdr:row>
      <xdr:rowOff>0</xdr:rowOff>
    </xdr:to>
    <xdr:pic>
      <xdr:nvPicPr>
        <xdr:cNvPr id="50" name="Picture 18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" y="6715125"/>
          <a:ext cx="1971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42</xdr:row>
      <xdr:rowOff>171450</xdr:rowOff>
    </xdr:from>
    <xdr:to>
      <xdr:col>4</xdr:col>
      <xdr:colOff>0</xdr:colOff>
      <xdr:row>42</xdr:row>
      <xdr:rowOff>171450</xdr:rowOff>
    </xdr:to>
    <xdr:sp>
      <xdr:nvSpPr>
        <xdr:cNvPr id="51" name="Line 182"/>
        <xdr:cNvSpPr>
          <a:spLocks/>
        </xdr:cNvSpPr>
      </xdr:nvSpPr>
      <xdr:spPr>
        <a:xfrm>
          <a:off x="2066925" y="69056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409575</xdr:colOff>
      <xdr:row>43</xdr:row>
      <xdr:rowOff>47625</xdr:rowOff>
    </xdr:from>
    <xdr:to>
      <xdr:col>4</xdr:col>
      <xdr:colOff>0</xdr:colOff>
      <xdr:row>43</xdr:row>
      <xdr:rowOff>47625</xdr:rowOff>
    </xdr:to>
    <xdr:sp>
      <xdr:nvSpPr>
        <xdr:cNvPr id="52" name="Line 183"/>
        <xdr:cNvSpPr>
          <a:spLocks/>
        </xdr:cNvSpPr>
      </xdr:nvSpPr>
      <xdr:spPr>
        <a:xfrm>
          <a:off x="2066925" y="69627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257175</xdr:colOff>
      <xdr:row>45</xdr:row>
      <xdr:rowOff>38100</xdr:rowOff>
    </xdr:from>
    <xdr:to>
      <xdr:col>0</xdr:col>
      <xdr:colOff>257175</xdr:colOff>
      <xdr:row>45</xdr:row>
      <xdr:rowOff>171450</xdr:rowOff>
    </xdr:to>
    <xdr:sp>
      <xdr:nvSpPr>
        <xdr:cNvPr id="53" name="Line 184"/>
        <xdr:cNvSpPr>
          <a:spLocks/>
        </xdr:cNvSpPr>
      </xdr:nvSpPr>
      <xdr:spPr>
        <a:xfrm>
          <a:off x="257175" y="73152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419100</xdr:colOff>
      <xdr:row>45</xdr:row>
      <xdr:rowOff>38100</xdr:rowOff>
    </xdr:from>
    <xdr:to>
      <xdr:col>0</xdr:col>
      <xdr:colOff>419100</xdr:colOff>
      <xdr:row>45</xdr:row>
      <xdr:rowOff>171450</xdr:rowOff>
    </xdr:to>
    <xdr:sp>
      <xdr:nvSpPr>
        <xdr:cNvPr id="54" name="Line 185"/>
        <xdr:cNvSpPr>
          <a:spLocks/>
        </xdr:cNvSpPr>
      </xdr:nvSpPr>
      <xdr:spPr>
        <a:xfrm>
          <a:off x="419100" y="73152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45</xdr:row>
      <xdr:rowOff>0</xdr:rowOff>
    </xdr:to>
    <xdr:sp>
      <xdr:nvSpPr>
        <xdr:cNvPr id="55" name="Rectangle 186"/>
        <xdr:cNvSpPr>
          <a:spLocks/>
        </xdr:cNvSpPr>
      </xdr:nvSpPr>
      <xdr:spPr>
        <a:xfrm>
          <a:off x="504825" y="7096125"/>
          <a:ext cx="115252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352425</xdr:colOff>
      <xdr:row>47</xdr:row>
      <xdr:rowOff>57150</xdr:rowOff>
    </xdr:from>
    <xdr:to>
      <xdr:col>10</xdr:col>
      <xdr:colOff>47625</xdr:colOff>
      <xdr:row>48</xdr:row>
      <xdr:rowOff>66675</xdr:rowOff>
    </xdr:to>
    <xdr:sp>
      <xdr:nvSpPr>
        <xdr:cNvPr id="56" name="TextBox 187"/>
        <xdr:cNvSpPr txBox="1">
          <a:spLocks noChangeArrowheads="1"/>
        </xdr:cNvSpPr>
      </xdr:nvSpPr>
      <xdr:spPr>
        <a:xfrm>
          <a:off x="5038725" y="76962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11</a:t>
          </a:r>
        </a:p>
      </xdr:txBody>
    </xdr:sp>
    <xdr:clientData/>
  </xdr:twoCellAnchor>
  <xdr:twoCellAnchor editAs="oneCell">
    <xdr:from>
      <xdr:col>3</xdr:col>
      <xdr:colOff>57150</xdr:colOff>
      <xdr:row>0</xdr:row>
      <xdr:rowOff>0</xdr:rowOff>
    </xdr:from>
    <xdr:to>
      <xdr:col>3</xdr:col>
      <xdr:colOff>285750</xdr:colOff>
      <xdr:row>2</xdr:row>
      <xdr:rowOff>0</xdr:rowOff>
    </xdr:to>
    <xdr:pic>
      <xdr:nvPicPr>
        <xdr:cNvPr id="57" name="Picture 18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0" y="0"/>
          <a:ext cx="228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2"/>
  <sheetViews>
    <sheetView tabSelected="1" workbookViewId="0" topLeftCell="A2">
      <selection activeCell="D51" sqref="D51"/>
    </sheetView>
  </sheetViews>
  <sheetFormatPr defaultColWidth="9.00390625" defaultRowHeight="14.25"/>
  <cols>
    <col min="1" max="1" width="6.625" style="0" customWidth="1"/>
    <col min="2" max="2" width="8.50390625" style="0" customWidth="1"/>
    <col min="3" max="3" width="6.625" style="1" customWidth="1"/>
    <col min="4" max="4" width="6.625" style="2" customWidth="1"/>
    <col min="5" max="5" width="6.625" style="1" customWidth="1"/>
    <col min="6" max="6" width="6.625" style="0" customWidth="1"/>
    <col min="7" max="7" width="6.625" style="1" customWidth="1"/>
    <col min="8" max="8" width="6.625" style="0" customWidth="1"/>
    <col min="9" max="9" width="6.625" style="1" customWidth="1"/>
    <col min="10" max="10" width="6.625" style="0" customWidth="1"/>
    <col min="11" max="11" width="6.625" style="1" customWidth="1"/>
    <col min="12" max="12" width="6.625" style="0" customWidth="1"/>
    <col min="13" max="13" width="5.875" style="0" hidden="1" customWidth="1"/>
    <col min="14" max="15" width="9.00390625" style="0" hidden="1" customWidth="1"/>
    <col min="16" max="16" width="21.00390625" style="0" hidden="1" customWidth="1"/>
    <col min="17" max="17" width="10.75390625" style="0" hidden="1" customWidth="1"/>
    <col min="18" max="18" width="9.00390625" style="0" hidden="1" customWidth="1"/>
    <col min="19" max="19" width="12.75390625" style="0" hidden="1" customWidth="1"/>
    <col min="20" max="20" width="9.50390625" style="0" hidden="1" customWidth="1"/>
    <col min="21" max="21" width="14.625" style="0" hidden="1" customWidth="1"/>
    <col min="22" max="36" width="4.625" style="0" customWidth="1"/>
  </cols>
  <sheetData>
    <row r="1" spans="1:12" ht="14.25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.75" customHeight="1">
      <c r="A3" s="5" t="s">
        <v>2</v>
      </c>
      <c r="B3" s="5"/>
      <c r="D3" s="6" t="s">
        <v>3</v>
      </c>
      <c r="E3" s="6"/>
      <c r="F3" s="6"/>
      <c r="G3" s="6"/>
      <c r="H3" s="6"/>
      <c r="I3" s="6"/>
      <c r="K3" s="74" t="s">
        <v>4</v>
      </c>
      <c r="L3" s="75" t="s">
        <v>5</v>
      </c>
    </row>
    <row r="4" ht="2.25" customHeight="1">
      <c r="A4" s="7"/>
    </row>
    <row r="5" spans="1:12" ht="14.25">
      <c r="A5" s="8" t="s">
        <v>6</v>
      </c>
      <c r="B5" s="8"/>
      <c r="C5" s="9" t="s">
        <v>7</v>
      </c>
      <c r="D5" s="9"/>
      <c r="E5" s="10"/>
      <c r="F5" s="8" t="s">
        <v>8</v>
      </c>
      <c r="G5" s="9">
        <v>11606459</v>
      </c>
      <c r="H5" s="9"/>
      <c r="I5" s="10"/>
      <c r="J5" s="8" t="s">
        <v>9</v>
      </c>
      <c r="K5" s="9"/>
      <c r="L5" s="76"/>
    </row>
    <row r="6" spans="1:12" ht="4.5" customHeight="1">
      <c r="A6" s="11"/>
      <c r="B6" s="11"/>
      <c r="C6" s="10"/>
      <c r="D6" s="12"/>
      <c r="E6" s="10"/>
      <c r="F6" s="11"/>
      <c r="G6" s="10"/>
      <c r="H6" s="11"/>
      <c r="I6" s="10"/>
      <c r="J6" s="11"/>
      <c r="K6" s="10"/>
      <c r="L6" s="11"/>
    </row>
    <row r="7" spans="1:12" ht="13.5" customHeight="1">
      <c r="A7" s="13" t="s">
        <v>10</v>
      </c>
      <c r="B7" s="14"/>
      <c r="C7" s="15">
        <v>1</v>
      </c>
      <c r="D7" s="15"/>
      <c r="E7" s="15">
        <v>2</v>
      </c>
      <c r="F7" s="15"/>
      <c r="G7" s="15">
        <v>3</v>
      </c>
      <c r="H7" s="15"/>
      <c r="I7" s="15">
        <v>4</v>
      </c>
      <c r="J7" s="15"/>
      <c r="K7" s="15">
        <v>5</v>
      </c>
      <c r="L7" s="77"/>
    </row>
    <row r="8" spans="1:13" ht="13.5" customHeight="1">
      <c r="A8" s="16" t="s">
        <v>11</v>
      </c>
      <c r="B8" s="17"/>
      <c r="C8" s="18">
        <v>2</v>
      </c>
      <c r="D8" s="18"/>
      <c r="E8" s="18">
        <v>5</v>
      </c>
      <c r="F8" s="18"/>
      <c r="G8" s="18">
        <v>8</v>
      </c>
      <c r="H8" s="18"/>
      <c r="I8" s="18">
        <v>11</v>
      </c>
      <c r="J8" s="18"/>
      <c r="K8" s="18">
        <v>14</v>
      </c>
      <c r="L8" s="78"/>
      <c r="M8">
        <f>SUM(C8:L8)/5</f>
        <v>8</v>
      </c>
    </row>
    <row r="9" spans="1:20" ht="13.5" customHeight="1">
      <c r="A9" s="19" t="s">
        <v>12</v>
      </c>
      <c r="B9" s="20"/>
      <c r="C9" s="21" t="s">
        <v>13</v>
      </c>
      <c r="D9" s="21" t="s">
        <v>14</v>
      </c>
      <c r="E9" s="21" t="s">
        <v>13</v>
      </c>
      <c r="F9" s="21" t="s">
        <v>14</v>
      </c>
      <c r="G9" s="21" t="s">
        <v>13</v>
      </c>
      <c r="H9" s="21" t="s">
        <v>14</v>
      </c>
      <c r="I9" s="21" t="s">
        <v>13</v>
      </c>
      <c r="J9" s="21" t="s">
        <v>14</v>
      </c>
      <c r="K9" s="21" t="s">
        <v>13</v>
      </c>
      <c r="L9" s="79" t="s">
        <v>14</v>
      </c>
      <c r="O9" s="80" t="s">
        <v>15</v>
      </c>
      <c r="R9" s="1" t="s">
        <v>16</v>
      </c>
      <c r="S9" s="1" t="s">
        <v>17</v>
      </c>
      <c r="T9" t="s">
        <v>18</v>
      </c>
    </row>
    <row r="10" spans="1:47" ht="13.5" customHeight="1">
      <c r="A10" s="22" t="s">
        <v>19</v>
      </c>
      <c r="B10" s="23">
        <v>1</v>
      </c>
      <c r="C10" s="24">
        <v>1.98</v>
      </c>
      <c r="D10" s="25">
        <f>C10-C8</f>
        <v>-0.020000000000000018</v>
      </c>
      <c r="E10" s="24">
        <v>5</v>
      </c>
      <c r="F10" s="26">
        <f>E10-E8</f>
        <v>0</v>
      </c>
      <c r="G10" s="24">
        <v>8.02</v>
      </c>
      <c r="H10" s="26">
        <f>G10-G8</f>
        <v>0.019999999999999574</v>
      </c>
      <c r="I10" s="24">
        <v>10.96</v>
      </c>
      <c r="J10" s="26">
        <f>I10-I8</f>
        <v>-0.03999999999999915</v>
      </c>
      <c r="K10" s="24">
        <v>13.96</v>
      </c>
      <c r="L10" s="81">
        <f>K10-K8</f>
        <v>-0.03999999999999915</v>
      </c>
      <c r="O10">
        <f>SUM(C22*C23)</f>
        <v>0.006677777777777783</v>
      </c>
      <c r="P10" t="s">
        <v>20</v>
      </c>
      <c r="Q10" s="92">
        <f>SUM(C23:L23)</f>
        <v>39.89</v>
      </c>
      <c r="R10">
        <f>C23*C23</f>
        <v>4.013344444444445</v>
      </c>
      <c r="S10">
        <f>C22*C22</f>
        <v>1.111111111111113E-05</v>
      </c>
      <c r="T10" s="90">
        <f>(C23-M23)*(C23-M23)</f>
        <v>35.69664177777777</v>
      </c>
      <c r="AU10" s="1"/>
    </row>
    <row r="11" spans="1:20" ht="13.5" customHeight="1">
      <c r="A11" s="27"/>
      <c r="B11" s="23">
        <v>2</v>
      </c>
      <c r="C11" s="24">
        <v>2</v>
      </c>
      <c r="D11" s="25">
        <f>C11-C8</f>
        <v>0</v>
      </c>
      <c r="E11" s="24">
        <v>4.98</v>
      </c>
      <c r="F11" s="26">
        <f>E11-E8</f>
        <v>-0.019999999999999574</v>
      </c>
      <c r="G11" s="24">
        <v>7.96</v>
      </c>
      <c r="H11" s="26">
        <f>G11-G8</f>
        <v>-0.040000000000000036</v>
      </c>
      <c r="I11" s="24">
        <v>10.98</v>
      </c>
      <c r="J11" s="26">
        <f>I11-I8</f>
        <v>-0.019999999999999574</v>
      </c>
      <c r="K11" s="24">
        <v>13.94</v>
      </c>
      <c r="L11" s="81">
        <f>K11-K8</f>
        <v>-0.0600000000000005</v>
      </c>
      <c r="O11">
        <f>E22*E23</f>
        <v>-0.04159722222222208</v>
      </c>
      <c r="P11" t="s">
        <v>21</v>
      </c>
      <c r="Q11" s="92">
        <f>SUM(C22:L22)</f>
        <v>-0.10999999999999921</v>
      </c>
      <c r="R11">
        <f>E23*E23</f>
        <v>24.916736111111117</v>
      </c>
      <c r="S11">
        <f>E22*E22</f>
        <v>6.944444444444396E-05</v>
      </c>
      <c r="T11" s="90">
        <f>(E23-M23)*(E23-M23)</f>
        <v>8.918186777777773</v>
      </c>
    </row>
    <row r="12" spans="1:20" ht="13.5" customHeight="1">
      <c r="A12" s="27"/>
      <c r="B12" s="23">
        <v>3</v>
      </c>
      <c r="C12" s="24">
        <v>2</v>
      </c>
      <c r="D12" s="25">
        <f>C12-C8</f>
        <v>0</v>
      </c>
      <c r="E12" s="24">
        <v>5.02</v>
      </c>
      <c r="F12" s="26">
        <f>E12-E8</f>
        <v>0.019999999999999574</v>
      </c>
      <c r="G12" s="24">
        <v>8</v>
      </c>
      <c r="H12" s="26">
        <f>G12-G8</f>
        <v>0</v>
      </c>
      <c r="I12" s="24">
        <v>11</v>
      </c>
      <c r="J12" s="26">
        <f>I12-I8</f>
        <v>0</v>
      </c>
      <c r="K12" s="24">
        <v>13.98</v>
      </c>
      <c r="L12" s="81">
        <f>K12-K8</f>
        <v>-0.019999999999999574</v>
      </c>
      <c r="O12">
        <f>G22*G23</f>
        <v>-0.15960000000000013</v>
      </c>
      <c r="P12" t="s">
        <v>22</v>
      </c>
      <c r="Q12">
        <f>1/K7/B21</f>
        <v>0.016666666666666666</v>
      </c>
      <c r="R12">
        <f>G23*G23</f>
        <v>63.68039999999999</v>
      </c>
      <c r="S12">
        <f>G22*G22</f>
        <v>0.0004000000000000007</v>
      </c>
      <c r="T12" s="90">
        <f>(G23-M23)*(G23-M23)</f>
        <v>3.999999999999119E-06</v>
      </c>
    </row>
    <row r="13" spans="1:20" ht="13.5" customHeight="1">
      <c r="A13" s="27"/>
      <c r="B13" s="23">
        <v>4</v>
      </c>
      <c r="C13" s="24">
        <v>2.02</v>
      </c>
      <c r="D13" s="25">
        <f>C13-C8</f>
        <v>0.020000000000000018</v>
      </c>
      <c r="E13" s="24">
        <v>4.96</v>
      </c>
      <c r="F13" s="26">
        <f>E13-E8</f>
        <v>-0.040000000000000036</v>
      </c>
      <c r="G13" s="24">
        <v>7.92</v>
      </c>
      <c r="H13" s="26">
        <f>G13-G8</f>
        <v>-0.08000000000000007</v>
      </c>
      <c r="I13" s="24">
        <v>10.94</v>
      </c>
      <c r="J13" s="26">
        <f>I13-I8</f>
        <v>-0.0600000000000005</v>
      </c>
      <c r="K13" s="24">
        <v>13.96</v>
      </c>
      <c r="L13" s="81">
        <f>K13-K8</f>
        <v>-0.03999999999999915</v>
      </c>
      <c r="O13">
        <f>I22*I23</f>
        <v>-0.4201972222222181</v>
      </c>
      <c r="P13" t="s">
        <v>23</v>
      </c>
      <c r="Q13">
        <f>SUM(R10:R21)</f>
        <v>407.4641277777778</v>
      </c>
      <c r="R13">
        <f>I23*I23</f>
        <v>120.15813611111109</v>
      </c>
      <c r="S13">
        <f>I22*I22</f>
        <v>0.001469444444444416</v>
      </c>
      <c r="T13" s="90">
        <f>(I23-M23)*(I23-M23)</f>
        <v>8.902266777777776</v>
      </c>
    </row>
    <row r="14" spans="1:20" ht="13.5" customHeight="1">
      <c r="A14" s="27"/>
      <c r="B14" s="23">
        <v>5</v>
      </c>
      <c r="C14" s="24">
        <v>2</v>
      </c>
      <c r="D14" s="25">
        <f>C14-C8</f>
        <v>0</v>
      </c>
      <c r="E14" s="24">
        <v>5</v>
      </c>
      <c r="F14" s="26">
        <f>E14-E8</f>
        <v>0</v>
      </c>
      <c r="G14" s="24">
        <v>8.02</v>
      </c>
      <c r="H14" s="26">
        <f>G14-G8</f>
        <v>0.019999999999999574</v>
      </c>
      <c r="I14" s="24">
        <v>10.96</v>
      </c>
      <c r="J14" s="26">
        <f>I14-I8</f>
        <v>-0.03999999999999915</v>
      </c>
      <c r="K14" s="24">
        <v>13.96</v>
      </c>
      <c r="L14" s="81">
        <f>K14-K8</f>
        <v>-0.03999999999999915</v>
      </c>
      <c r="O14">
        <f>K22*K23</f>
        <v>-0.6511555555555499</v>
      </c>
      <c r="P14" t="s">
        <v>24</v>
      </c>
      <c r="Q14">
        <f>Q10*Q10</f>
        <v>1591.2121</v>
      </c>
      <c r="R14">
        <f>K23*K23</f>
        <v>194.6955111111111</v>
      </c>
      <c r="S14">
        <f>K22*K22</f>
        <v>0.0021777777777777403</v>
      </c>
      <c r="T14" s="90">
        <f>(K23-M23)*(K23-M23)</f>
        <v>35.704608444444446</v>
      </c>
    </row>
    <row r="15" spans="1:17" ht="13.5" customHeight="1">
      <c r="A15" s="27"/>
      <c r="B15" s="23">
        <v>6</v>
      </c>
      <c r="C15" s="24">
        <v>2</v>
      </c>
      <c r="D15" s="25">
        <f>C15-C8</f>
        <v>0</v>
      </c>
      <c r="E15" s="24">
        <v>4.96</v>
      </c>
      <c r="F15" s="26">
        <f>E15-E8</f>
        <v>-0.040000000000000036</v>
      </c>
      <c r="G15" s="24">
        <v>8</v>
      </c>
      <c r="H15" s="26">
        <f>G15-G8</f>
        <v>0</v>
      </c>
      <c r="I15" s="24">
        <v>10.96</v>
      </c>
      <c r="J15" s="26">
        <f>I15-I8</f>
        <v>-0.03999999999999915</v>
      </c>
      <c r="K15" s="24">
        <v>13.92</v>
      </c>
      <c r="L15" s="81">
        <f>K15-K8</f>
        <v>-0.08000000000000007</v>
      </c>
      <c r="P15" t="s">
        <v>25</v>
      </c>
      <c r="Q15">
        <f>Q12*Q14</f>
        <v>26.520201666666665</v>
      </c>
    </row>
    <row r="16" spans="1:17" ht="13.5" customHeight="1">
      <c r="A16" s="27"/>
      <c r="B16" s="23">
        <v>7</v>
      </c>
      <c r="C16" s="24">
        <v>2.02</v>
      </c>
      <c r="D16" s="25">
        <f>C16-C8</f>
        <v>0.020000000000000018</v>
      </c>
      <c r="E16" s="24">
        <v>4.98</v>
      </c>
      <c r="F16" s="26">
        <f>E16-E8</f>
        <v>-0.019999999999999574</v>
      </c>
      <c r="G16" s="24">
        <v>7.96</v>
      </c>
      <c r="H16" s="26">
        <f>G16-G8</f>
        <v>-0.040000000000000036</v>
      </c>
      <c r="I16" s="24">
        <v>10.94</v>
      </c>
      <c r="J16" s="26">
        <f>I16-I8</f>
        <v>-0.0600000000000005</v>
      </c>
      <c r="K16" s="24">
        <v>13.96</v>
      </c>
      <c r="L16" s="81">
        <f>K16-K8</f>
        <v>-0.03999999999999915</v>
      </c>
      <c r="P16" t="s">
        <v>26</v>
      </c>
      <c r="Q16">
        <f>Q10*Q11*Q12</f>
        <v>-0.07313166666666614</v>
      </c>
    </row>
    <row r="17" spans="1:17" ht="13.5" customHeight="1">
      <c r="A17" s="27"/>
      <c r="B17" s="23">
        <v>8</v>
      </c>
      <c r="C17" s="24">
        <v>2</v>
      </c>
      <c r="D17" s="25">
        <f>C17-C8</f>
        <v>0</v>
      </c>
      <c r="E17" s="24">
        <v>5</v>
      </c>
      <c r="F17" s="26">
        <f>E8-E17</f>
        <v>0</v>
      </c>
      <c r="G17" s="24">
        <v>7.98</v>
      </c>
      <c r="H17" s="26">
        <f>G17-G8</f>
        <v>-0.019999999999999574</v>
      </c>
      <c r="I17" s="24">
        <v>10.96</v>
      </c>
      <c r="J17" s="26">
        <f>I17-I8</f>
        <v>-0.03999999999999915</v>
      </c>
      <c r="K17" s="24">
        <v>13.96</v>
      </c>
      <c r="L17" s="81">
        <f>K17-K8</f>
        <v>-0.03999999999999915</v>
      </c>
      <c r="P17" s="8" t="s">
        <v>27</v>
      </c>
      <c r="Q17">
        <f>O22-Q16</f>
        <v>-1.1922565555555464</v>
      </c>
    </row>
    <row r="18" spans="1:17" ht="13.5" customHeight="1">
      <c r="A18" s="27"/>
      <c r="B18" s="23">
        <v>9</v>
      </c>
      <c r="C18" s="24">
        <v>2.02</v>
      </c>
      <c r="D18" s="25">
        <f>C18-C8</f>
        <v>0.020000000000000018</v>
      </c>
      <c r="E18" s="24">
        <v>5.02</v>
      </c>
      <c r="F18" s="26">
        <f>E18-E8</f>
        <v>0.019999999999999574</v>
      </c>
      <c r="G18" s="24">
        <v>7.96</v>
      </c>
      <c r="H18" s="26">
        <f>G18-G8</f>
        <v>-0.040000000000000036</v>
      </c>
      <c r="I18" s="24">
        <v>10.96</v>
      </c>
      <c r="J18" s="26">
        <f>I18-I8</f>
        <v>-0.03999999999999915</v>
      </c>
      <c r="K18" s="24">
        <v>13.94</v>
      </c>
      <c r="L18" s="81">
        <f>K18-K8</f>
        <v>-0.0600000000000005</v>
      </c>
      <c r="P18" s="8" t="s">
        <v>28</v>
      </c>
      <c r="Q18">
        <f>Q13-Q15</f>
        <v>380.9439261111111</v>
      </c>
    </row>
    <row r="19" spans="1:17" ht="13.5" customHeight="1">
      <c r="A19" s="27"/>
      <c r="B19" s="23">
        <v>10</v>
      </c>
      <c r="C19" s="24">
        <v>2</v>
      </c>
      <c r="D19" s="25">
        <f>C19-C8</f>
        <v>0</v>
      </c>
      <c r="E19" s="24">
        <v>5</v>
      </c>
      <c r="F19" s="26">
        <f>E19-E8</f>
        <v>0</v>
      </c>
      <c r="G19" s="24">
        <v>7.96</v>
      </c>
      <c r="H19" s="26">
        <f>G19-G8</f>
        <v>-0.040000000000000036</v>
      </c>
      <c r="I19" s="24">
        <v>10.98</v>
      </c>
      <c r="J19" s="26">
        <f>I19-I8</f>
        <v>-0.019999999999999574</v>
      </c>
      <c r="K19" s="24">
        <v>13.98</v>
      </c>
      <c r="L19" s="81">
        <f>K19-K8</f>
        <v>-0.019999999999999574</v>
      </c>
      <c r="P19" t="s">
        <v>29</v>
      </c>
      <c r="Q19">
        <f>SUM(S10:S14)</f>
        <v>0.004127777777777712</v>
      </c>
    </row>
    <row r="20" spans="1:17" ht="13.5" customHeight="1">
      <c r="A20" s="27"/>
      <c r="B20" s="23">
        <v>11</v>
      </c>
      <c r="C20" s="24">
        <v>2</v>
      </c>
      <c r="D20" s="25">
        <f>C20-C8</f>
        <v>0</v>
      </c>
      <c r="E20" s="24">
        <v>4.98</v>
      </c>
      <c r="F20" s="26">
        <f>E20-E8</f>
        <v>-0.019999999999999574</v>
      </c>
      <c r="G20" s="24">
        <v>7.98</v>
      </c>
      <c r="H20" s="26">
        <f>G20-G8</f>
        <v>-0.019999999999999574</v>
      </c>
      <c r="I20" s="24">
        <v>10.94</v>
      </c>
      <c r="J20" s="26">
        <f>I20-I8</f>
        <v>-0.0600000000000005</v>
      </c>
      <c r="K20" s="24">
        <v>13.92</v>
      </c>
      <c r="L20" s="81">
        <f>K20-K8</f>
        <v>-0.08000000000000007</v>
      </c>
      <c r="P20" t="s">
        <v>30</v>
      </c>
      <c r="Q20">
        <f>B36*Q11</f>
        <v>-0.0003265997914854912</v>
      </c>
    </row>
    <row r="21" spans="1:21" ht="13.5" customHeight="1">
      <c r="A21" s="28"/>
      <c r="B21" s="23">
        <v>12</v>
      </c>
      <c r="C21" s="24">
        <v>2</v>
      </c>
      <c r="D21" s="25">
        <f>C21-C8</f>
        <v>0</v>
      </c>
      <c r="E21" s="24">
        <v>5</v>
      </c>
      <c r="F21" s="26">
        <f>E21-E8</f>
        <v>0</v>
      </c>
      <c r="G21" s="24">
        <v>8</v>
      </c>
      <c r="H21" s="26">
        <f>G21-G8</f>
        <v>0</v>
      </c>
      <c r="I21" s="24">
        <v>10.96</v>
      </c>
      <c r="J21" s="26">
        <f>I21-I8</f>
        <v>-0.03999999999999915</v>
      </c>
      <c r="K21" s="24">
        <v>13.96</v>
      </c>
      <c r="L21" s="81">
        <f>K21-K8</f>
        <v>-0.03999999999999915</v>
      </c>
      <c r="N21" t="s">
        <v>31</v>
      </c>
      <c r="O21">
        <f>(M8-M23)*(M8-M23)</f>
        <v>0.0004840000000000106</v>
      </c>
      <c r="P21" t="s">
        <v>32</v>
      </c>
      <c r="Q21">
        <f>M22</f>
        <v>-0.021999999999999843</v>
      </c>
      <c r="U21">
        <f>B36/(SQRT(Q12+M23*M23/T22)*B42)</f>
        <v>0.004191559172103384</v>
      </c>
    </row>
    <row r="22" spans="1:21" ht="13.5" customHeight="1">
      <c r="A22" s="29" t="s">
        <v>33</v>
      </c>
      <c r="B22" s="30"/>
      <c r="C22" s="31">
        <f>SUM(D10:D22)/12</f>
        <v>0.003333333333333336</v>
      </c>
      <c r="D22" s="32"/>
      <c r="E22" s="33">
        <f>SUM(F10:F21)/12</f>
        <v>-0.008333333333333304</v>
      </c>
      <c r="F22" s="33"/>
      <c r="G22" s="33">
        <f>SUM(H10:H21)/12</f>
        <v>-0.020000000000000018</v>
      </c>
      <c r="H22" s="33"/>
      <c r="I22" s="33">
        <f>SUM(J10:J21)/12</f>
        <v>-0.03833333333333296</v>
      </c>
      <c r="J22" s="33"/>
      <c r="K22" s="33">
        <f>SUM(L10:L21)/12</f>
        <v>-0.046666666666666266</v>
      </c>
      <c r="L22" s="82"/>
      <c r="M22" s="8">
        <f>SUM(C22:L22)/5</f>
        <v>-0.021999999999999843</v>
      </c>
      <c r="N22" t="s">
        <v>34</v>
      </c>
      <c r="O22">
        <f>SUM(O10:O21)</f>
        <v>-1.2653882222222126</v>
      </c>
      <c r="P22" s="8" t="s">
        <v>35</v>
      </c>
      <c r="Q22">
        <f>SQRT(Q12+O21/T22)</f>
        <v>0.12912045289371862</v>
      </c>
      <c r="S22" t="s">
        <v>36</v>
      </c>
      <c r="T22" s="90">
        <f>SUM(T10:T21)</f>
        <v>89.22170777777777</v>
      </c>
      <c r="U22" s="93">
        <f>SQRT(B33*B33)*T22/B42</f>
        <v>0.3368257086434796</v>
      </c>
    </row>
    <row r="23" spans="1:13" ht="13.5" customHeight="1">
      <c r="A23" s="34" t="s">
        <v>37</v>
      </c>
      <c r="B23" s="35"/>
      <c r="C23" s="33">
        <f>SUM(C10:C21)/12</f>
        <v>2.0033333333333334</v>
      </c>
      <c r="D23" s="33"/>
      <c r="E23" s="33">
        <f>SUM(E10:E21)/12</f>
        <v>4.991666666666667</v>
      </c>
      <c r="F23" s="33"/>
      <c r="G23" s="33">
        <f>SUM(G10:G21)/12</f>
        <v>7.9799999999999995</v>
      </c>
      <c r="H23" s="33"/>
      <c r="I23" s="33">
        <f>SUM(I10:I21)/12</f>
        <v>10.961666666666666</v>
      </c>
      <c r="J23" s="33"/>
      <c r="K23" s="33">
        <f>SUM(K10:K21)/12</f>
        <v>13.953333333333333</v>
      </c>
      <c r="L23" s="82"/>
      <c r="M23" s="8">
        <f>SUM(C23:L23)/5</f>
        <v>7.978</v>
      </c>
    </row>
    <row r="24" spans="1:13" ht="13.5" customHeight="1">
      <c r="A24" s="36" t="s">
        <v>38</v>
      </c>
      <c r="B24" s="37"/>
      <c r="C24" s="38">
        <f>MAX(D10:D21)-MIN(D10:D21)</f>
        <v>0.040000000000000036</v>
      </c>
      <c r="D24" s="38"/>
      <c r="E24" s="38">
        <f>MAX(F10:F21)-MIN(F10:F21)</f>
        <v>0.05999999999999961</v>
      </c>
      <c r="F24" s="38"/>
      <c r="G24" s="38">
        <f>MAX(H10:H21)-MIN(H10:H21)</f>
        <v>0.09999999999999964</v>
      </c>
      <c r="H24" s="38"/>
      <c r="I24" s="38">
        <f>MAX(J10:J21)-MIN(J10:J21)</f>
        <v>0.0600000000000005</v>
      </c>
      <c r="J24" s="38"/>
      <c r="K24" s="83">
        <f>MAX(L10:L21)-MIN(L10:L21)</f>
        <v>0.0600000000000005</v>
      </c>
      <c r="L24" s="84"/>
      <c r="M24" s="8">
        <f>SUM(C24:L24)/5</f>
        <v>0.06400000000000006</v>
      </c>
    </row>
    <row r="25" spans="1:2" ht="12.75" customHeight="1" hidden="1">
      <c r="A25" t="s">
        <v>39</v>
      </c>
      <c r="B25" t="s">
        <v>40</v>
      </c>
    </row>
    <row r="26" ht="3" customHeight="1"/>
    <row r="27" spans="1:12" ht="13.5" customHeight="1">
      <c r="A27" s="39" t="s">
        <v>41</v>
      </c>
      <c r="B27" s="40"/>
      <c r="C27" s="40"/>
      <c r="D27" s="40"/>
      <c r="E27" s="40"/>
      <c r="F27" s="40"/>
      <c r="G27" s="41" t="s">
        <v>42</v>
      </c>
      <c r="H27" s="41"/>
      <c r="I27" s="85">
        <v>2.0021</v>
      </c>
      <c r="J27" s="86" t="s">
        <v>43</v>
      </c>
      <c r="K27" s="86" t="s">
        <v>44</v>
      </c>
      <c r="L27" s="87" t="s">
        <v>45</v>
      </c>
    </row>
    <row r="28" spans="1:12" ht="14.25">
      <c r="A28" s="42"/>
      <c r="B28" s="43"/>
      <c r="C28" s="44"/>
      <c r="D28" s="45"/>
      <c r="E28" s="44"/>
      <c r="F28" s="42"/>
      <c r="G28" s="44"/>
      <c r="H28" s="43"/>
      <c r="I28" s="43"/>
      <c r="J28" s="43"/>
      <c r="K28" s="43"/>
      <c r="L28" s="88"/>
    </row>
    <row r="29" spans="1:12" ht="14.25">
      <c r="A29" s="42"/>
      <c r="B29" s="43"/>
      <c r="C29" s="44"/>
      <c r="D29" s="45"/>
      <c r="E29" s="44"/>
      <c r="F29" s="42"/>
      <c r="G29" s="44"/>
      <c r="H29" s="43"/>
      <c r="I29" s="44"/>
      <c r="J29" s="43"/>
      <c r="K29" s="44"/>
      <c r="L29" s="88"/>
    </row>
    <row r="30" spans="1:21" ht="14.25">
      <c r="A30" s="42"/>
      <c r="B30" s="43"/>
      <c r="C30" s="44"/>
      <c r="D30" s="45"/>
      <c r="E30" s="44"/>
      <c r="F30" s="42"/>
      <c r="G30" s="44"/>
      <c r="H30" s="43"/>
      <c r="I30" s="44"/>
      <c r="J30" s="43"/>
      <c r="K30" s="44"/>
      <c r="L30" s="88"/>
      <c r="U30" s="94"/>
    </row>
    <row r="31" spans="1:12" ht="14.25">
      <c r="A31" s="42"/>
      <c r="B31" s="43"/>
      <c r="C31" s="44"/>
      <c r="D31" s="45"/>
      <c r="E31" s="44"/>
      <c r="F31" s="42"/>
      <c r="G31" s="44"/>
      <c r="H31" s="43"/>
      <c r="I31" s="43"/>
      <c r="J31" s="43"/>
      <c r="K31" s="44"/>
      <c r="L31" s="88"/>
    </row>
    <row r="32" spans="1:14" ht="14.25">
      <c r="A32" s="46" t="s">
        <v>46</v>
      </c>
      <c r="B32" s="47">
        <f>Q17</f>
        <v>-1.1922565555555464</v>
      </c>
      <c r="C32" s="48">
        <f>Q18</f>
        <v>380.9439261111111</v>
      </c>
      <c r="D32" s="49"/>
      <c r="E32" s="48"/>
      <c r="F32" s="46" t="s">
        <v>46</v>
      </c>
      <c r="G32" s="48">
        <f>B36+B33*M8</f>
        <v>-0.022068854344233623</v>
      </c>
      <c r="H32" s="47">
        <f>I27</f>
        <v>2.0021</v>
      </c>
      <c r="I32" s="48">
        <f>Q22</f>
        <v>0.12912045289371862</v>
      </c>
      <c r="J32" s="47">
        <f>B42</f>
        <v>0.8290370985254909</v>
      </c>
      <c r="K32" s="48"/>
      <c r="L32" s="89"/>
      <c r="N32" s="90"/>
    </row>
    <row r="33" spans="1:12" ht="14.25">
      <c r="A33" s="46" t="s">
        <v>46</v>
      </c>
      <c r="B33" s="50">
        <f>B32/C32</f>
        <v>-0.0031297429197172637</v>
      </c>
      <c r="C33" s="44"/>
      <c r="D33" s="45"/>
      <c r="E33" s="44"/>
      <c r="F33" s="46" t="s">
        <v>46</v>
      </c>
      <c r="G33" s="51">
        <f>G32-(H32*I32*J32)</f>
        <v>-0.2363849414546626</v>
      </c>
      <c r="H33" s="43"/>
      <c r="I33" s="44"/>
      <c r="J33" s="43"/>
      <c r="K33" s="44"/>
      <c r="L33" s="88"/>
    </row>
    <row r="34" spans="1:12" ht="14.25">
      <c r="A34" s="42"/>
      <c r="B34" s="43"/>
      <c r="C34" s="44"/>
      <c r="D34" s="45"/>
      <c r="E34" s="44"/>
      <c r="F34" s="42"/>
      <c r="G34" s="44"/>
      <c r="H34" s="43"/>
      <c r="I34" s="44"/>
      <c r="J34" s="43"/>
      <c r="K34" s="44"/>
      <c r="L34" s="88"/>
    </row>
    <row r="35" spans="1:12" ht="14.25">
      <c r="A35" s="42"/>
      <c r="B35" s="43"/>
      <c r="C35" s="44"/>
      <c r="D35" s="45"/>
      <c r="E35" s="44"/>
      <c r="F35" s="42"/>
      <c r="G35" s="44"/>
      <c r="H35" s="43"/>
      <c r="I35" s="44"/>
      <c r="J35" s="43"/>
      <c r="K35" s="44"/>
      <c r="L35" s="88"/>
    </row>
    <row r="36" spans="1:12" ht="14.25">
      <c r="A36" s="46" t="s">
        <v>46</v>
      </c>
      <c r="B36" s="52">
        <f>M22-B33*M23</f>
        <v>0.002969089013504487</v>
      </c>
      <c r="C36" s="44"/>
      <c r="D36" s="45"/>
      <c r="E36" s="44"/>
      <c r="F36" s="42"/>
      <c r="G36" s="44"/>
      <c r="H36" s="43"/>
      <c r="I36" s="44"/>
      <c r="J36" s="43"/>
      <c r="K36" s="43"/>
      <c r="L36" s="88"/>
    </row>
    <row r="37" spans="1:12" ht="14.25">
      <c r="A37" s="42"/>
      <c r="B37" s="43"/>
      <c r="C37" s="44"/>
      <c r="D37" s="45"/>
      <c r="E37" s="44"/>
      <c r="F37" s="42"/>
      <c r="G37" s="44"/>
      <c r="H37" s="43"/>
      <c r="I37" s="44"/>
      <c r="J37" s="43"/>
      <c r="K37" s="44"/>
      <c r="L37" s="88"/>
    </row>
    <row r="38" spans="1:12" ht="14.25">
      <c r="A38" s="42"/>
      <c r="B38" s="43"/>
      <c r="C38" s="44"/>
      <c r="D38" s="45"/>
      <c r="E38" s="44"/>
      <c r="F38" s="46" t="s">
        <v>46</v>
      </c>
      <c r="G38" s="48">
        <f>B36+B33*M8</f>
        <v>-0.022068854344233623</v>
      </c>
      <c r="H38" s="47">
        <f>I27</f>
        <v>2.0021</v>
      </c>
      <c r="I38" s="48">
        <f>Q22</f>
        <v>0.12912045289371862</v>
      </c>
      <c r="J38" s="47">
        <f>B42</f>
        <v>0.8290370985254909</v>
      </c>
      <c r="K38" s="44"/>
      <c r="L38" s="88"/>
    </row>
    <row r="39" spans="1:12" ht="14.25">
      <c r="A39" s="42"/>
      <c r="B39" s="43"/>
      <c r="C39" s="44"/>
      <c r="D39" s="45"/>
      <c r="E39" s="44"/>
      <c r="F39" s="46" t="s">
        <v>46</v>
      </c>
      <c r="G39" s="51">
        <f>G38+(H38*I38*J38)</f>
        <v>0.19224723276619538</v>
      </c>
      <c r="H39" s="43"/>
      <c r="I39" s="44"/>
      <c r="J39" s="43"/>
      <c r="K39" s="44"/>
      <c r="L39" s="88"/>
    </row>
    <row r="40" spans="1:26" ht="14.25">
      <c r="A40" s="42"/>
      <c r="B40" s="43"/>
      <c r="C40" s="44"/>
      <c r="D40" s="45"/>
      <c r="E40" s="53"/>
      <c r="F40" s="54"/>
      <c r="G40" s="44"/>
      <c r="H40" s="43"/>
      <c r="I40" s="44"/>
      <c r="J40" s="43"/>
      <c r="K40" s="44"/>
      <c r="L40" s="88"/>
      <c r="P40" s="43"/>
      <c r="Q40" s="95"/>
      <c r="R40" s="95"/>
      <c r="S40" s="95"/>
      <c r="T40" s="95"/>
      <c r="U40" s="95"/>
      <c r="V40" s="95"/>
      <c r="W40" s="95"/>
      <c r="X40" s="95"/>
      <c r="Y40" s="95"/>
      <c r="Z40" s="95"/>
    </row>
    <row r="41" spans="1:12" ht="14.25">
      <c r="A41" s="46" t="s">
        <v>46</v>
      </c>
      <c r="B41" s="55">
        <f>Q19-Q20-Q10-Q21</f>
        <v>-39.86354562243074</v>
      </c>
      <c r="C41" s="48">
        <f>K7*B21-2</f>
        <v>58</v>
      </c>
      <c r="D41" s="45"/>
      <c r="E41" s="53"/>
      <c r="F41" s="54"/>
      <c r="G41" s="44"/>
      <c r="H41" s="43"/>
      <c r="I41" s="44"/>
      <c r="J41" s="43"/>
      <c r="K41" s="44"/>
      <c r="L41" s="88"/>
    </row>
    <row r="42" spans="1:12" ht="14.25">
      <c r="A42" s="46" t="s">
        <v>46</v>
      </c>
      <c r="B42" s="52">
        <f>SQRT(SQRT(B41*B41)/C41)</f>
        <v>0.8290370985254909</v>
      </c>
      <c r="C42" s="44"/>
      <c r="D42" s="45"/>
      <c r="E42" s="53"/>
      <c r="F42" s="43"/>
      <c r="G42" s="44"/>
      <c r="H42" s="43"/>
      <c r="I42" s="44"/>
      <c r="J42" s="43"/>
      <c r="K42" s="44"/>
      <c r="L42" s="88"/>
    </row>
    <row r="43" spans="1:12" ht="14.25">
      <c r="A43" s="42"/>
      <c r="B43" s="56"/>
      <c r="C43" s="44"/>
      <c r="D43" s="45"/>
      <c r="E43" s="57">
        <f>U22</f>
        <v>0.3368257086434796</v>
      </c>
      <c r="F43" s="43"/>
      <c r="G43" s="44"/>
      <c r="H43" s="43"/>
      <c r="I43" s="44"/>
      <c r="J43" s="43"/>
      <c r="K43" s="44"/>
      <c r="L43" s="88"/>
    </row>
    <row r="44" spans="1:12" ht="14.25">
      <c r="A44" s="42"/>
      <c r="D44" s="45"/>
      <c r="E44" s="57"/>
      <c r="F44" s="43"/>
      <c r="G44" s="44"/>
      <c r="H44" s="43"/>
      <c r="I44" s="44"/>
      <c r="J44" s="43"/>
      <c r="K44" s="44"/>
      <c r="L44" s="88"/>
    </row>
    <row r="45" spans="1:12" ht="14.25">
      <c r="A45" s="42"/>
      <c r="B45" s="58" t="s">
        <v>47</v>
      </c>
      <c r="C45" s="59"/>
      <c r="D45" s="45"/>
      <c r="E45" s="53"/>
      <c r="F45" s="43"/>
      <c r="G45" s="44"/>
      <c r="H45" s="43"/>
      <c r="I45" s="44"/>
      <c r="J45" s="43"/>
      <c r="K45" s="44"/>
      <c r="L45" s="88"/>
    </row>
    <row r="46" spans="1:12" ht="14.25">
      <c r="A46" s="60" t="s">
        <v>48</v>
      </c>
      <c r="B46" s="61">
        <f>E43</f>
        <v>0.3368257086434796</v>
      </c>
      <c r="C46" s="62" t="s">
        <v>49</v>
      </c>
      <c r="D46" s="62"/>
      <c r="E46" s="63">
        <f>I27</f>
        <v>2.0021</v>
      </c>
      <c r="F46" s="43"/>
      <c r="G46" s="44"/>
      <c r="H46" s="43"/>
      <c r="I46" s="44"/>
      <c r="J46" s="43"/>
      <c r="K46" s="44"/>
      <c r="L46" s="88"/>
    </row>
    <row r="47" spans="1:12" ht="14.25">
      <c r="A47" s="64" t="s">
        <v>50</v>
      </c>
      <c r="B47" s="65"/>
      <c r="C47" s="65"/>
      <c r="D47" s="65"/>
      <c r="E47" s="66"/>
      <c r="F47" s="43"/>
      <c r="G47" s="44"/>
      <c r="H47" s="43"/>
      <c r="I47" s="44"/>
      <c r="J47" s="43"/>
      <c r="K47" s="44"/>
      <c r="L47" s="88"/>
    </row>
    <row r="48" spans="1:12" ht="14.25">
      <c r="A48" s="64" t="s">
        <v>51</v>
      </c>
      <c r="B48" s="65"/>
      <c r="C48" s="65"/>
      <c r="D48" s="65"/>
      <c r="E48" s="66"/>
      <c r="F48" s="43"/>
      <c r="G48" s="44"/>
      <c r="H48" s="43"/>
      <c r="I48" s="44"/>
      <c r="J48" s="43"/>
      <c r="K48" s="44"/>
      <c r="L48" s="88"/>
    </row>
    <row r="49" spans="1:12" ht="15">
      <c r="A49" s="67" t="s">
        <v>52</v>
      </c>
      <c r="B49" s="68"/>
      <c r="C49" s="68"/>
      <c r="D49" s="68"/>
      <c r="E49" s="69"/>
      <c r="F49" s="70"/>
      <c r="G49" s="71"/>
      <c r="H49" s="70"/>
      <c r="I49" s="71"/>
      <c r="J49" s="70"/>
      <c r="K49" s="71"/>
      <c r="L49" s="91"/>
    </row>
    <row r="50" spans="1:3" ht="14.25">
      <c r="A50" s="72" t="s">
        <v>53</v>
      </c>
      <c r="B50" s="72"/>
      <c r="C50" s="72"/>
    </row>
    <row r="60" spans="3:7" ht="14.25">
      <c r="C60" s="73">
        <f>C61+G39</f>
        <v>0.1955805660995287</v>
      </c>
      <c r="D60" s="73"/>
      <c r="E60" s="73"/>
      <c r="F60" s="73"/>
      <c r="G60" s="73">
        <f>G61+G39</f>
        <v>0.1455805660995291</v>
      </c>
    </row>
    <row r="61" spans="3:7" ht="14.25">
      <c r="C61" s="73">
        <f>C22</f>
        <v>0.003333333333333336</v>
      </c>
      <c r="D61" s="73">
        <f>E22</f>
        <v>-0.008333333333333304</v>
      </c>
      <c r="E61" s="73">
        <f>G22</f>
        <v>-0.020000000000000018</v>
      </c>
      <c r="F61" s="73">
        <f>I22</f>
        <v>-0.03833333333333296</v>
      </c>
      <c r="G61" s="73">
        <f>K22</f>
        <v>-0.046666666666666266</v>
      </c>
    </row>
    <row r="62" spans="3:7" ht="14.25">
      <c r="C62" s="73">
        <f>C61+G33</f>
        <v>-0.23305160812132927</v>
      </c>
      <c r="D62" s="73"/>
      <c r="E62" s="73"/>
      <c r="F62" s="73"/>
      <c r="G62" s="73">
        <f>G61+G33</f>
        <v>-0.28305160812132885</v>
      </c>
    </row>
  </sheetData>
  <sheetProtection password="CF7A" sheet="1" objects="1" scenarios="1"/>
  <protectedRanges>
    <protectedRange sqref="A3:L5 C10:C21 E10:E21 G10:G21 I10:I21 K10:K21 A46:E50" name="区域1"/>
  </protectedRanges>
  <mergeCells count="52">
    <mergeCell ref="A1:L1"/>
    <mergeCell ref="A2:L2"/>
    <mergeCell ref="A3:B3"/>
    <mergeCell ref="D3:I3"/>
    <mergeCell ref="C5:D5"/>
    <mergeCell ref="G5:H5"/>
    <mergeCell ref="A7:B7"/>
    <mergeCell ref="C7:D7"/>
    <mergeCell ref="E7:F7"/>
    <mergeCell ref="G7:H7"/>
    <mergeCell ref="I7:J7"/>
    <mergeCell ref="K7:L7"/>
    <mergeCell ref="A8:B8"/>
    <mergeCell ref="C8:D8"/>
    <mergeCell ref="E8:F8"/>
    <mergeCell ref="G8:H8"/>
    <mergeCell ref="I8:J8"/>
    <mergeCell ref="K8:L8"/>
    <mergeCell ref="A9:B9"/>
    <mergeCell ref="A22:B22"/>
    <mergeCell ref="C22:D22"/>
    <mergeCell ref="E22:F22"/>
    <mergeCell ref="G22:H22"/>
    <mergeCell ref="I22:J22"/>
    <mergeCell ref="K22:L22"/>
    <mergeCell ref="A23:B23"/>
    <mergeCell ref="C23:D23"/>
    <mergeCell ref="E23:F23"/>
    <mergeCell ref="G23:H23"/>
    <mergeCell ref="I23:J23"/>
    <mergeCell ref="K23:L23"/>
    <mergeCell ref="A24:B24"/>
    <mergeCell ref="C24:D24"/>
    <mergeCell ref="E24:F24"/>
    <mergeCell ref="G24:H24"/>
    <mergeCell ref="I24:J24"/>
    <mergeCell ref="K24:L24"/>
    <mergeCell ref="A27:F27"/>
    <mergeCell ref="G27:H27"/>
    <mergeCell ref="Q40:R40"/>
    <mergeCell ref="S40:T40"/>
    <mergeCell ref="U40:V40"/>
    <mergeCell ref="W40:X40"/>
    <mergeCell ref="Y40:Z40"/>
    <mergeCell ref="B43:C43"/>
    <mergeCell ref="B45:C45"/>
    <mergeCell ref="A47:E47"/>
    <mergeCell ref="A48:E48"/>
    <mergeCell ref="A49:E49"/>
    <mergeCell ref="A50:C50"/>
    <mergeCell ref="A10:A21"/>
    <mergeCell ref="E43:E44"/>
  </mergeCells>
  <printOptions/>
  <pageMargins left="0.75" right="0.75" top="1" bottom="1" header="0.5" footer="0.5"/>
  <pageSetup horizontalDpi="600" verticalDpi="600" orientation="portrait" paperSize="9" scale="99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SZ-142</cp:lastModifiedBy>
  <cp:lastPrinted>2010-12-07T08:18:47Z</cp:lastPrinted>
  <dcterms:created xsi:type="dcterms:W3CDTF">2010-11-29T10:44:20Z</dcterms:created>
  <dcterms:modified xsi:type="dcterms:W3CDTF">2018-01-15T01:25:55Z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